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M:\Dep-Statistics\Operational_Work\Internet and Quarterly tables\Internet\Upload\"/>
    </mc:Choice>
  </mc:AlternateContent>
  <xr:revisionPtr revIDLastSave="0" documentId="13_ncr:1_{DB7E0047-C245-4A16-9071-0A09B59C8A07}" xr6:coauthVersionLast="47" xr6:coauthVersionMax="47" xr10:uidLastSave="{00000000-0000-0000-0000-000000000000}"/>
  <bookViews>
    <workbookView xWindow="-120" yWindow="-120" windowWidth="29040" windowHeight="15720" tabRatio="799" xr2:uid="{00000000-000D-0000-FFFF-FFFF00000000}"/>
  </bookViews>
  <sheets>
    <sheet name="Assets (2008 - )" sheetId="3" r:id="rId1"/>
    <sheet name="Liabilities (2008 - )" sheetId="4" r:id="rId2"/>
    <sheet name="Assets (1968 - 2007)" sheetId="5" r:id="rId3"/>
    <sheet name="Liabilities (1968 - 2007)" sheetId="6" r:id="rId4"/>
    <sheet name="Sheet1" sheetId="7" r:id="rId5"/>
  </sheets>
  <definedNames>
    <definedName name="_xlnm.Print_Area" localSheetId="2">'Assets (1968 - 2007)'!$B$2:$J$532</definedName>
    <definedName name="_xlnm.Print_Area" localSheetId="0">'Assets (2008 - )'!$B$2:$K$237</definedName>
    <definedName name="_xlnm.Print_Area" localSheetId="3">'Liabilities (1968 - 2007)'!$B$2:$K$531</definedName>
    <definedName name="_xlnm.Print_Area" localSheetId="1">'Liabilities (2008 - )'!$B$2:$M$239</definedName>
    <definedName name="_xlnm.Print_Titles" localSheetId="0">'Assets (2008 - )'!$2:$7</definedName>
    <definedName name="_xlnm.Print_Titles" localSheetId="1">'Liabilities (2008 - )'!$2:$8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27" i="6" l="1"/>
  <c r="M527" i="6"/>
  <c r="N526" i="6"/>
  <c r="M526" i="6"/>
  <c r="N525" i="6"/>
  <c r="M525" i="6"/>
  <c r="N524" i="6"/>
  <c r="M524" i="6"/>
  <c r="N523" i="6"/>
  <c r="M523" i="6"/>
  <c r="N522" i="6"/>
  <c r="M522" i="6"/>
  <c r="N521" i="6"/>
  <c r="M521" i="6"/>
  <c r="N520" i="6"/>
  <c r="M520" i="6"/>
  <c r="N519" i="6"/>
  <c r="M519" i="6"/>
  <c r="N518" i="6"/>
  <c r="M518" i="6"/>
  <c r="N517" i="6"/>
  <c r="M517" i="6"/>
  <c r="N516" i="6"/>
  <c r="M516" i="6"/>
  <c r="N514" i="6"/>
  <c r="M514" i="6"/>
  <c r="N513" i="6"/>
  <c r="M513" i="6"/>
  <c r="N512" i="6"/>
  <c r="M512" i="6"/>
  <c r="N511" i="6"/>
  <c r="M511" i="6"/>
  <c r="N510" i="6"/>
  <c r="M510" i="6"/>
  <c r="N509" i="6"/>
  <c r="M509" i="6"/>
  <c r="N508" i="6"/>
  <c r="M508" i="6"/>
  <c r="N507" i="6"/>
  <c r="M507" i="6"/>
  <c r="N506" i="6"/>
  <c r="M506" i="6"/>
  <c r="N505" i="6"/>
  <c r="M505" i="6"/>
  <c r="N504" i="6"/>
  <c r="M504" i="6"/>
  <c r="N503" i="6"/>
  <c r="M503" i="6"/>
  <c r="N501" i="6"/>
  <c r="M501" i="6"/>
  <c r="N500" i="6"/>
  <c r="M500" i="6"/>
  <c r="N499" i="6"/>
  <c r="M499" i="6"/>
  <c r="N498" i="6"/>
  <c r="M498" i="6"/>
  <c r="N497" i="6"/>
  <c r="M497" i="6"/>
  <c r="N496" i="6"/>
  <c r="M496" i="6"/>
  <c r="N495" i="6"/>
  <c r="M495" i="6"/>
  <c r="N494" i="6"/>
  <c r="M494" i="6"/>
  <c r="N493" i="6"/>
  <c r="M493" i="6"/>
  <c r="N492" i="6"/>
  <c r="M492" i="6"/>
  <c r="N491" i="6"/>
  <c r="M491" i="6"/>
  <c r="N490" i="6"/>
  <c r="M490" i="6"/>
  <c r="N488" i="6"/>
  <c r="M488" i="6"/>
  <c r="N487" i="6"/>
  <c r="M487" i="6"/>
  <c r="N486" i="6"/>
  <c r="M486" i="6"/>
  <c r="N485" i="6"/>
  <c r="M485" i="6"/>
  <c r="N484" i="6"/>
  <c r="M484" i="6"/>
  <c r="N483" i="6"/>
  <c r="M483" i="6"/>
  <c r="N482" i="6"/>
  <c r="M482" i="6"/>
  <c r="N481" i="6"/>
  <c r="M481" i="6"/>
  <c r="N480" i="6"/>
  <c r="M480" i="6"/>
  <c r="N479" i="6"/>
  <c r="M479" i="6"/>
  <c r="N478" i="6"/>
  <c r="M478" i="6"/>
  <c r="N477" i="6"/>
  <c r="M477" i="6"/>
  <c r="N475" i="6"/>
  <c r="M475" i="6"/>
  <c r="N474" i="6"/>
  <c r="M474" i="6"/>
  <c r="N473" i="6"/>
  <c r="M473" i="6"/>
  <c r="N472" i="6"/>
  <c r="M472" i="6"/>
  <c r="N471" i="6"/>
  <c r="M471" i="6"/>
  <c r="N470" i="6"/>
  <c r="M470" i="6"/>
  <c r="N469" i="6"/>
  <c r="M469" i="6"/>
  <c r="N468" i="6"/>
  <c r="M468" i="6"/>
  <c r="N467" i="6"/>
  <c r="M467" i="6"/>
  <c r="N466" i="6"/>
  <c r="M466" i="6"/>
  <c r="N465" i="6"/>
  <c r="M465" i="6"/>
  <c r="N464" i="6"/>
  <c r="M464" i="6"/>
  <c r="N462" i="6"/>
  <c r="M462" i="6"/>
  <c r="N461" i="6"/>
  <c r="M461" i="6"/>
  <c r="N460" i="6"/>
  <c r="M460" i="6"/>
  <c r="N459" i="6"/>
  <c r="M459" i="6"/>
  <c r="N458" i="6"/>
  <c r="M458" i="6"/>
  <c r="N457" i="6"/>
  <c r="M457" i="6"/>
  <c r="N456" i="6"/>
  <c r="M456" i="6"/>
  <c r="N455" i="6"/>
  <c r="M455" i="6"/>
  <c r="N454" i="6"/>
  <c r="M454" i="6"/>
  <c r="N453" i="6"/>
  <c r="M453" i="6"/>
  <c r="N452" i="6"/>
  <c r="M452" i="6"/>
  <c r="N451" i="6"/>
  <c r="M451" i="6"/>
  <c r="N449" i="6"/>
  <c r="M449" i="6"/>
  <c r="N448" i="6"/>
  <c r="M448" i="6"/>
  <c r="N447" i="6"/>
  <c r="M447" i="6"/>
  <c r="N446" i="6"/>
  <c r="M446" i="6"/>
  <c r="N445" i="6"/>
  <c r="M445" i="6"/>
  <c r="N444" i="6"/>
  <c r="M444" i="6"/>
  <c r="N443" i="6"/>
  <c r="M443" i="6"/>
  <c r="N442" i="6"/>
  <c r="M442" i="6"/>
  <c r="N441" i="6"/>
  <c r="M441" i="6"/>
  <c r="N440" i="6"/>
  <c r="M440" i="6"/>
  <c r="N439" i="6"/>
  <c r="M439" i="6"/>
  <c r="N438" i="6"/>
  <c r="M438" i="6"/>
  <c r="N436" i="6"/>
  <c r="M436" i="6"/>
  <c r="N435" i="6"/>
  <c r="M435" i="6"/>
  <c r="N434" i="6"/>
  <c r="M434" i="6"/>
  <c r="N433" i="6"/>
  <c r="M433" i="6"/>
  <c r="N432" i="6"/>
  <c r="M432" i="6"/>
  <c r="N431" i="6"/>
  <c r="M431" i="6"/>
  <c r="N430" i="6"/>
  <c r="M430" i="6"/>
  <c r="N429" i="6"/>
  <c r="M429" i="6"/>
  <c r="N428" i="6"/>
  <c r="M428" i="6"/>
  <c r="N427" i="6"/>
  <c r="M427" i="6"/>
  <c r="N426" i="6"/>
  <c r="M426" i="6"/>
  <c r="N425" i="6"/>
  <c r="M425" i="6"/>
  <c r="M423" i="6"/>
  <c r="M422" i="6"/>
  <c r="M421" i="6"/>
  <c r="M420" i="6"/>
  <c r="M419" i="6"/>
  <c r="M418" i="6"/>
  <c r="M417" i="6"/>
  <c r="M416" i="6"/>
  <c r="M415" i="6"/>
  <c r="M414" i="6"/>
  <c r="M413" i="6"/>
  <c r="M412" i="6"/>
  <c r="M410" i="6"/>
  <c r="M409" i="6"/>
  <c r="M408" i="6"/>
  <c r="M407" i="6"/>
  <c r="N406" i="6"/>
  <c r="M406" i="6"/>
  <c r="M405" i="6"/>
  <c r="N404" i="6"/>
  <c r="M404" i="6"/>
  <c r="M403" i="6"/>
  <c r="M402" i="6"/>
  <c r="M401" i="6"/>
  <c r="M400" i="6"/>
  <c r="M399" i="6"/>
  <c r="M397" i="6"/>
  <c r="M396" i="6"/>
  <c r="M395" i="6"/>
  <c r="M394" i="6"/>
  <c r="M393" i="6"/>
  <c r="M392" i="6"/>
  <c r="M391" i="6"/>
  <c r="M390" i="6"/>
  <c r="M389" i="6"/>
  <c r="M388" i="6"/>
  <c r="M387" i="6"/>
  <c r="M386" i="6"/>
  <c r="E384" i="6"/>
  <c r="M384" i="6" s="1"/>
  <c r="E383" i="6"/>
  <c r="M383" i="6"/>
  <c r="E382" i="6"/>
  <c r="M382" i="6" s="1"/>
  <c r="M381" i="6"/>
  <c r="M380" i="6"/>
  <c r="M379" i="6"/>
  <c r="E378" i="6"/>
  <c r="M378" i="6" s="1"/>
  <c r="E377" i="6"/>
  <c r="M377" i="6" s="1"/>
  <c r="E376" i="6"/>
  <c r="M376" i="6"/>
  <c r="E375" i="6"/>
  <c r="M375" i="6" s="1"/>
  <c r="E374" i="6"/>
  <c r="M374" i="6" s="1"/>
  <c r="E373" i="6"/>
  <c r="M373" i="6" s="1"/>
  <c r="M371" i="6"/>
  <c r="E370" i="6"/>
  <c r="M370" i="6" s="1"/>
  <c r="E369" i="6"/>
  <c r="M369" i="6" s="1"/>
  <c r="E368" i="6"/>
  <c r="M368" i="6" s="1"/>
  <c r="E367" i="6"/>
  <c r="M367" i="6"/>
  <c r="E366" i="6"/>
  <c r="M366" i="6" s="1"/>
  <c r="E365" i="6"/>
  <c r="M365" i="6" s="1"/>
  <c r="E364" i="6"/>
  <c r="M364" i="6" s="1"/>
  <c r="K363" i="6"/>
  <c r="E363" i="6"/>
  <c r="M363" i="6" s="1"/>
  <c r="E362" i="6"/>
  <c r="M362" i="6" s="1"/>
  <c r="E361" i="6"/>
  <c r="M361" i="6" s="1"/>
  <c r="K360" i="6"/>
  <c r="E360" i="6"/>
  <c r="M360" i="6" s="1"/>
  <c r="N358" i="6"/>
  <c r="E358" i="6"/>
  <c r="M358" i="6" s="1"/>
  <c r="N357" i="6"/>
  <c r="E357" i="6"/>
  <c r="M357" i="6" s="1"/>
  <c r="N356" i="6"/>
  <c r="E356" i="6"/>
  <c r="M356" i="6" s="1"/>
  <c r="N355" i="6"/>
  <c r="E355" i="6"/>
  <c r="M355" i="6" s="1"/>
  <c r="N354" i="6"/>
  <c r="E354" i="6"/>
  <c r="M354" i="6" s="1"/>
  <c r="N353" i="6"/>
  <c r="E353" i="6"/>
  <c r="M353" i="6" s="1"/>
  <c r="N352" i="6"/>
  <c r="M352" i="6"/>
  <c r="N351" i="6"/>
  <c r="M351" i="6"/>
  <c r="N350" i="6"/>
  <c r="M350" i="6"/>
  <c r="N349" i="6"/>
  <c r="M349" i="6"/>
  <c r="N348" i="6"/>
  <c r="M348" i="6"/>
  <c r="N347" i="6"/>
  <c r="M347" i="6"/>
  <c r="N345" i="6"/>
  <c r="M345" i="6"/>
  <c r="N344" i="6"/>
  <c r="M344" i="6"/>
  <c r="N343" i="6"/>
  <c r="M343" i="6"/>
  <c r="N342" i="6"/>
  <c r="M342" i="6"/>
  <c r="N341" i="6"/>
  <c r="M341" i="6"/>
  <c r="N340" i="6"/>
  <c r="M340" i="6"/>
  <c r="N339" i="6"/>
  <c r="M339" i="6"/>
  <c r="N338" i="6"/>
  <c r="M338" i="6"/>
  <c r="N337" i="6"/>
  <c r="M337" i="6"/>
  <c r="N336" i="6"/>
  <c r="M336" i="6"/>
  <c r="N335" i="6"/>
  <c r="M335" i="6"/>
  <c r="N334" i="6"/>
  <c r="M334" i="6"/>
  <c r="N332" i="6"/>
  <c r="M332" i="6"/>
  <c r="N331" i="6"/>
  <c r="M331" i="6"/>
  <c r="N330" i="6"/>
  <c r="M330" i="6"/>
  <c r="N329" i="6"/>
  <c r="M329" i="6"/>
  <c r="N328" i="6"/>
  <c r="M328" i="6"/>
  <c r="N327" i="6"/>
  <c r="M327" i="6"/>
  <c r="N326" i="6"/>
  <c r="M326" i="6"/>
  <c r="N325" i="6"/>
  <c r="M325" i="6"/>
  <c r="N324" i="6"/>
  <c r="M324" i="6"/>
  <c r="N323" i="6"/>
  <c r="M323" i="6"/>
  <c r="N322" i="6"/>
  <c r="M322" i="6"/>
  <c r="N321" i="6"/>
  <c r="M321" i="6"/>
  <c r="M319" i="6"/>
  <c r="N318" i="6"/>
  <c r="M318" i="6"/>
  <c r="H317" i="6"/>
  <c r="M317" i="6" s="1"/>
  <c r="N316" i="6"/>
  <c r="M316" i="6"/>
  <c r="N315" i="6"/>
  <c r="M315" i="6"/>
  <c r="N314" i="6"/>
  <c r="M314" i="6"/>
  <c r="N313" i="6"/>
  <c r="M313" i="6"/>
  <c r="N312" i="6"/>
  <c r="M312" i="6"/>
  <c r="N311" i="6"/>
  <c r="M311" i="6"/>
  <c r="N310" i="6"/>
  <c r="M310" i="6"/>
  <c r="N309" i="6"/>
  <c r="M309" i="6"/>
  <c r="N308" i="6"/>
  <c r="M308" i="6"/>
  <c r="N306" i="6"/>
  <c r="M306" i="6"/>
  <c r="M305" i="6"/>
  <c r="I305" i="6"/>
  <c r="N305" i="6" s="1"/>
  <c r="M304" i="6"/>
  <c r="I304" i="6"/>
  <c r="N304" i="6" s="1"/>
  <c r="M303" i="6"/>
  <c r="I303" i="6"/>
  <c r="N303" i="6" s="1"/>
  <c r="M302" i="6"/>
  <c r="I302" i="6"/>
  <c r="N302" i="6" s="1"/>
  <c r="M301" i="6"/>
  <c r="I301" i="6"/>
  <c r="N301" i="6" s="1"/>
  <c r="M300" i="6"/>
  <c r="I300" i="6"/>
  <c r="N300" i="6"/>
  <c r="M299" i="6"/>
  <c r="K299" i="6"/>
  <c r="I299" i="6"/>
  <c r="M298" i="6"/>
  <c r="I298" i="6"/>
  <c r="N298" i="6" s="1"/>
  <c r="M297" i="6"/>
  <c r="I297" i="6"/>
  <c r="N297" i="6"/>
  <c r="M296" i="6"/>
  <c r="I296" i="6"/>
  <c r="N296" i="6" s="1"/>
  <c r="M295" i="6"/>
  <c r="I295" i="6"/>
  <c r="N295" i="6"/>
  <c r="N293" i="6"/>
  <c r="M293" i="6"/>
  <c r="N292" i="6"/>
  <c r="M292" i="6"/>
  <c r="N291" i="6"/>
  <c r="M291" i="6"/>
  <c r="N290" i="6"/>
  <c r="M290" i="6"/>
  <c r="N289" i="6"/>
  <c r="M289" i="6"/>
  <c r="N288" i="6"/>
  <c r="M288" i="6"/>
  <c r="N287" i="6"/>
  <c r="M287" i="6"/>
  <c r="N286" i="6"/>
  <c r="M286" i="6"/>
  <c r="N285" i="6"/>
  <c r="M285" i="6"/>
  <c r="N284" i="6"/>
  <c r="M284" i="6"/>
  <c r="N283" i="6"/>
  <c r="M283" i="6"/>
  <c r="N282" i="6"/>
  <c r="M282" i="6"/>
  <c r="N280" i="6"/>
  <c r="M280" i="6"/>
  <c r="N279" i="6"/>
  <c r="M279" i="6"/>
  <c r="N278" i="6"/>
  <c r="M278" i="6"/>
  <c r="N277" i="6"/>
  <c r="M277" i="6"/>
  <c r="M276" i="6"/>
  <c r="K276" i="6"/>
  <c r="N276" i="6" s="1"/>
  <c r="N275" i="6"/>
  <c r="M275" i="6"/>
  <c r="N274" i="6"/>
  <c r="M274" i="6"/>
  <c r="N273" i="6"/>
  <c r="M273" i="6"/>
  <c r="N272" i="6"/>
  <c r="M272" i="6"/>
  <c r="N271" i="6"/>
  <c r="M271" i="6"/>
  <c r="N270" i="6"/>
  <c r="M270" i="6"/>
  <c r="N269" i="6"/>
  <c r="M269" i="6"/>
  <c r="N267" i="6"/>
  <c r="M267" i="6"/>
  <c r="M266" i="6"/>
  <c r="I266" i="6"/>
  <c r="N266" i="6"/>
  <c r="M265" i="6"/>
  <c r="I265" i="6"/>
  <c r="N265" i="6" s="1"/>
  <c r="M264" i="6"/>
  <c r="I264" i="6"/>
  <c r="N264" i="6" s="1"/>
  <c r="M263" i="6"/>
  <c r="I263" i="6"/>
  <c r="N263" i="6" s="1"/>
  <c r="M262" i="6"/>
  <c r="I262" i="6"/>
  <c r="N262" i="6" s="1"/>
  <c r="M261" i="6"/>
  <c r="I261" i="6"/>
  <c r="N261" i="6" s="1"/>
  <c r="M260" i="6"/>
  <c r="I260" i="6"/>
  <c r="N260" i="6" s="1"/>
  <c r="M259" i="6"/>
  <c r="I259" i="6"/>
  <c r="N259" i="6" s="1"/>
  <c r="M258" i="6"/>
  <c r="I258" i="6"/>
  <c r="N258" i="6"/>
  <c r="M257" i="6"/>
  <c r="I257" i="6"/>
  <c r="N257" i="6" s="1"/>
  <c r="M256" i="6"/>
  <c r="I256" i="6"/>
  <c r="N256" i="6" s="1"/>
  <c r="M254" i="6"/>
  <c r="I254" i="6"/>
  <c r="N254" i="6" s="1"/>
  <c r="M253" i="6"/>
  <c r="I253" i="6"/>
  <c r="N253" i="6" s="1"/>
  <c r="M252" i="6"/>
  <c r="I252" i="6"/>
  <c r="N252" i="6" s="1"/>
  <c r="M251" i="6"/>
  <c r="I251" i="6"/>
  <c r="N251" i="6" s="1"/>
  <c r="M250" i="6"/>
  <c r="I250" i="6"/>
  <c r="N250" i="6" s="1"/>
  <c r="M249" i="6"/>
  <c r="I249" i="6"/>
  <c r="N249" i="6"/>
  <c r="M248" i="6"/>
  <c r="I248" i="6"/>
  <c r="N248" i="6" s="1"/>
  <c r="M247" i="6"/>
  <c r="I247" i="6"/>
  <c r="N247" i="6" s="1"/>
  <c r="M246" i="6"/>
  <c r="I246" i="6"/>
  <c r="N246" i="6" s="1"/>
  <c r="M245" i="6"/>
  <c r="I245" i="6"/>
  <c r="N245" i="6" s="1"/>
  <c r="M244" i="6"/>
  <c r="I244" i="6"/>
  <c r="N244" i="6" s="1"/>
  <c r="M243" i="6"/>
  <c r="I243" i="6"/>
  <c r="N243" i="6" s="1"/>
  <c r="N241" i="6"/>
  <c r="M241" i="6"/>
  <c r="N240" i="6"/>
  <c r="M240" i="6"/>
  <c r="N239" i="6"/>
  <c r="M239" i="6"/>
  <c r="N238" i="6"/>
  <c r="M238" i="6"/>
  <c r="N237" i="6"/>
  <c r="M237" i="6"/>
  <c r="N236" i="6"/>
  <c r="M236" i="6"/>
  <c r="N235" i="6"/>
  <c r="M235" i="6"/>
  <c r="N234" i="6"/>
  <c r="M234" i="6"/>
  <c r="N233" i="6"/>
  <c r="M233" i="6"/>
  <c r="N232" i="6"/>
  <c r="M232" i="6"/>
  <c r="N231" i="6"/>
  <c r="M231" i="6"/>
  <c r="N230" i="6"/>
  <c r="M230" i="6"/>
  <c r="N228" i="6"/>
  <c r="M228" i="6"/>
  <c r="N227" i="6"/>
  <c r="M227" i="6"/>
  <c r="N226" i="6"/>
  <c r="M226" i="6"/>
  <c r="N225" i="6"/>
  <c r="M225" i="6"/>
  <c r="N224" i="6"/>
  <c r="M224" i="6"/>
  <c r="N223" i="6"/>
  <c r="M223" i="6"/>
  <c r="N222" i="6"/>
  <c r="M222" i="6"/>
  <c r="N221" i="6"/>
  <c r="M221" i="6"/>
  <c r="N220" i="6"/>
  <c r="M220" i="6"/>
  <c r="N219" i="6"/>
  <c r="M219" i="6"/>
  <c r="N218" i="6"/>
  <c r="M218" i="6"/>
  <c r="N217" i="6"/>
  <c r="M217" i="6"/>
  <c r="N215" i="6"/>
  <c r="M215" i="6"/>
  <c r="N214" i="6"/>
  <c r="M214" i="6"/>
  <c r="N213" i="6"/>
  <c r="M213" i="6"/>
  <c r="N212" i="6"/>
  <c r="M212" i="6"/>
  <c r="N211" i="6"/>
  <c r="M211" i="6"/>
  <c r="N210" i="6"/>
  <c r="M210" i="6"/>
  <c r="N209" i="6"/>
  <c r="M209" i="6"/>
  <c r="N208" i="6"/>
  <c r="M208" i="6"/>
  <c r="N207" i="6"/>
  <c r="M207" i="6"/>
  <c r="N206" i="6"/>
  <c r="M206" i="6"/>
  <c r="N205" i="6"/>
  <c r="M205" i="6"/>
  <c r="N204" i="6"/>
  <c r="M204" i="6"/>
  <c r="N202" i="6"/>
  <c r="M202" i="6"/>
  <c r="N201" i="6"/>
  <c r="M201" i="6"/>
  <c r="N200" i="6"/>
  <c r="M200" i="6"/>
  <c r="N199" i="6"/>
  <c r="M199" i="6"/>
  <c r="N198" i="6"/>
  <c r="M198" i="6"/>
  <c r="N197" i="6"/>
  <c r="M197" i="6"/>
  <c r="N196" i="6"/>
  <c r="M196" i="6"/>
  <c r="N195" i="6"/>
  <c r="M195" i="6"/>
  <c r="N194" i="6"/>
  <c r="M194" i="6"/>
  <c r="N193" i="6"/>
  <c r="M193" i="6"/>
  <c r="N192" i="6"/>
  <c r="M192" i="6"/>
  <c r="N191" i="6"/>
  <c r="M191" i="6"/>
  <c r="N189" i="6"/>
  <c r="M189" i="6"/>
  <c r="N188" i="6"/>
  <c r="M188" i="6"/>
  <c r="N187" i="6"/>
  <c r="M187" i="6"/>
  <c r="N186" i="6"/>
  <c r="M186" i="6"/>
  <c r="N185" i="6"/>
  <c r="M185" i="6"/>
  <c r="N184" i="6"/>
  <c r="M184" i="6"/>
  <c r="N183" i="6"/>
  <c r="M183" i="6"/>
  <c r="N182" i="6"/>
  <c r="M182" i="6"/>
  <c r="N181" i="6"/>
  <c r="M181" i="6"/>
  <c r="N180" i="6"/>
  <c r="M180" i="6"/>
  <c r="N179" i="6"/>
  <c r="M179" i="6"/>
  <c r="N178" i="6"/>
  <c r="M178" i="6"/>
  <c r="N176" i="6"/>
  <c r="M176" i="6"/>
  <c r="M175" i="6"/>
  <c r="K175" i="6"/>
  <c r="N175" i="6" s="1"/>
  <c r="N174" i="6"/>
  <c r="M174" i="6"/>
  <c r="N173" i="6"/>
  <c r="M173" i="6"/>
  <c r="N172" i="6"/>
  <c r="M172" i="6"/>
  <c r="N171" i="6"/>
  <c r="M171" i="6"/>
  <c r="N170" i="6"/>
  <c r="M170" i="6"/>
  <c r="N169" i="6"/>
  <c r="M169" i="6"/>
  <c r="N168" i="6"/>
  <c r="M168" i="6"/>
  <c r="N167" i="6"/>
  <c r="M167" i="6"/>
  <c r="N166" i="6"/>
  <c r="M166" i="6"/>
  <c r="N165" i="6"/>
  <c r="M165" i="6"/>
  <c r="N163" i="6"/>
  <c r="M163" i="6"/>
  <c r="N162" i="6"/>
  <c r="M162" i="6"/>
  <c r="N161" i="6"/>
  <c r="M161" i="6"/>
  <c r="N160" i="6"/>
  <c r="M160" i="6"/>
  <c r="N159" i="6"/>
  <c r="M159" i="6"/>
  <c r="N158" i="6"/>
  <c r="M158" i="6"/>
  <c r="N157" i="6"/>
  <c r="M157" i="6"/>
  <c r="N156" i="6"/>
  <c r="M156" i="6"/>
  <c r="N155" i="6"/>
  <c r="M155" i="6"/>
  <c r="N154" i="6"/>
  <c r="M154" i="6"/>
  <c r="N153" i="6"/>
  <c r="M153" i="6"/>
  <c r="N152" i="6"/>
  <c r="M152" i="6"/>
  <c r="N150" i="6"/>
  <c r="M150" i="6"/>
  <c r="N149" i="6"/>
  <c r="M149" i="6"/>
  <c r="N148" i="6"/>
  <c r="M148" i="6"/>
  <c r="N147" i="6"/>
  <c r="M147" i="6"/>
  <c r="N146" i="6"/>
  <c r="M146" i="6"/>
  <c r="N145" i="6"/>
  <c r="M145" i="6"/>
  <c r="N144" i="6"/>
  <c r="M144" i="6"/>
  <c r="N143" i="6"/>
  <c r="M143" i="6"/>
  <c r="N142" i="6"/>
  <c r="M142" i="6"/>
  <c r="N141" i="6"/>
  <c r="M141" i="6"/>
  <c r="N140" i="6"/>
  <c r="M140" i="6"/>
  <c r="N139" i="6"/>
  <c r="M139" i="6"/>
  <c r="N137" i="6"/>
  <c r="M137" i="6"/>
  <c r="N136" i="6"/>
  <c r="M136" i="6"/>
  <c r="N135" i="6"/>
  <c r="M135" i="6"/>
  <c r="N134" i="6"/>
  <c r="M134" i="6"/>
  <c r="N133" i="6"/>
  <c r="M133" i="6"/>
  <c r="N132" i="6"/>
  <c r="M132" i="6"/>
  <c r="N131" i="6"/>
  <c r="M131" i="6"/>
  <c r="N130" i="6"/>
  <c r="M130" i="6"/>
  <c r="N129" i="6"/>
  <c r="M129" i="6"/>
  <c r="N128" i="6"/>
  <c r="M128" i="6"/>
  <c r="N127" i="6"/>
  <c r="M127" i="6"/>
  <c r="N126" i="6"/>
  <c r="M126" i="6"/>
  <c r="N124" i="6"/>
  <c r="M124" i="6"/>
  <c r="N123" i="6"/>
  <c r="M123" i="6"/>
  <c r="N122" i="6"/>
  <c r="M122" i="6"/>
  <c r="N121" i="6"/>
  <c r="M121" i="6"/>
  <c r="N120" i="6"/>
  <c r="M120" i="6"/>
  <c r="N119" i="6"/>
  <c r="M119" i="6"/>
  <c r="N118" i="6"/>
  <c r="M118" i="6"/>
  <c r="N117" i="6"/>
  <c r="M117" i="6"/>
  <c r="N116" i="6"/>
  <c r="M116" i="6"/>
  <c r="N115" i="6"/>
  <c r="M115" i="6"/>
  <c r="N114" i="6"/>
  <c r="M114" i="6"/>
  <c r="N113" i="6"/>
  <c r="M113" i="6"/>
  <c r="N111" i="6"/>
  <c r="M111" i="6"/>
  <c r="N110" i="6"/>
  <c r="M110" i="6"/>
  <c r="N109" i="6"/>
  <c r="M109" i="6"/>
  <c r="N108" i="6"/>
  <c r="M108" i="6"/>
  <c r="N107" i="6"/>
  <c r="M107" i="6"/>
  <c r="N106" i="6"/>
  <c r="M106" i="6"/>
  <c r="N105" i="6"/>
  <c r="M105" i="6"/>
  <c r="N104" i="6"/>
  <c r="M104" i="6"/>
  <c r="N103" i="6"/>
  <c r="M103" i="6"/>
  <c r="N102" i="6"/>
  <c r="M102" i="6"/>
  <c r="N101" i="6"/>
  <c r="M101" i="6"/>
  <c r="N100" i="6"/>
  <c r="M100" i="6"/>
  <c r="N98" i="6"/>
  <c r="M98" i="6"/>
  <c r="M97" i="6"/>
  <c r="K97" i="6"/>
  <c r="N97" i="6"/>
  <c r="N96" i="6"/>
  <c r="M96" i="6"/>
  <c r="N95" i="6"/>
  <c r="M95" i="6"/>
  <c r="N94" i="6"/>
  <c r="M94" i="6"/>
  <c r="N93" i="6"/>
  <c r="M93" i="6"/>
  <c r="N92" i="6"/>
  <c r="M92" i="6"/>
  <c r="N91" i="6"/>
  <c r="M91" i="6"/>
  <c r="N90" i="6"/>
  <c r="M90" i="6"/>
  <c r="N89" i="6"/>
  <c r="M89" i="6"/>
  <c r="N88" i="6"/>
  <c r="M88" i="6"/>
  <c r="N87" i="6"/>
  <c r="M87" i="6"/>
  <c r="M85" i="6"/>
  <c r="K85" i="6"/>
  <c r="N85" i="6" s="1"/>
  <c r="N84" i="6"/>
  <c r="M84" i="6"/>
  <c r="N83" i="6"/>
  <c r="M83" i="6"/>
  <c r="N82" i="6"/>
  <c r="M82" i="6"/>
  <c r="N81" i="6"/>
  <c r="M81" i="6"/>
  <c r="N80" i="6"/>
  <c r="M80" i="6"/>
  <c r="N79" i="6"/>
  <c r="M79" i="6"/>
  <c r="N78" i="6"/>
  <c r="M78" i="6"/>
  <c r="N77" i="6"/>
  <c r="M77" i="6"/>
  <c r="N76" i="6"/>
  <c r="M76" i="6"/>
  <c r="N75" i="6"/>
  <c r="M75" i="6"/>
  <c r="N74" i="6"/>
  <c r="M74" i="6"/>
  <c r="N72" i="6"/>
  <c r="M72" i="6"/>
  <c r="N71" i="6"/>
  <c r="M71" i="6"/>
  <c r="N70" i="6"/>
  <c r="M70" i="6"/>
  <c r="N69" i="6"/>
  <c r="M69" i="6"/>
  <c r="N68" i="6"/>
  <c r="M68" i="6"/>
  <c r="N67" i="6"/>
  <c r="M67" i="6"/>
  <c r="N66" i="6"/>
  <c r="M66" i="6"/>
  <c r="N65" i="6"/>
  <c r="M65" i="6"/>
  <c r="N64" i="6"/>
  <c r="M64" i="6"/>
  <c r="N63" i="6"/>
  <c r="M63" i="6"/>
  <c r="N62" i="6"/>
  <c r="M62" i="6"/>
  <c r="N61" i="6"/>
  <c r="M61" i="6"/>
  <c r="N59" i="6"/>
  <c r="M59" i="6"/>
  <c r="N58" i="6"/>
  <c r="M58" i="6"/>
  <c r="N57" i="6"/>
  <c r="M57" i="6"/>
  <c r="N56" i="6"/>
  <c r="M56" i="6"/>
  <c r="N55" i="6"/>
  <c r="M55" i="6"/>
  <c r="N54" i="6"/>
  <c r="M54" i="6"/>
  <c r="N53" i="6"/>
  <c r="M53" i="6"/>
  <c r="N52" i="6"/>
  <c r="M52" i="6"/>
  <c r="N51" i="6"/>
  <c r="M51" i="6"/>
  <c r="N50" i="6"/>
  <c r="M50" i="6"/>
  <c r="N49" i="6"/>
  <c r="M49" i="6"/>
  <c r="N48" i="6"/>
  <c r="M48" i="6"/>
  <c r="N46" i="6"/>
  <c r="M46" i="6"/>
  <c r="N45" i="6"/>
  <c r="M45" i="6"/>
  <c r="N44" i="6"/>
  <c r="M44" i="6"/>
  <c r="N43" i="6"/>
  <c r="M43" i="6"/>
  <c r="N42" i="6"/>
  <c r="M42" i="6"/>
  <c r="N41" i="6"/>
  <c r="M41" i="6"/>
  <c r="N40" i="6"/>
  <c r="M40" i="6"/>
  <c r="N39" i="6"/>
  <c r="M39" i="6"/>
  <c r="N38" i="6"/>
  <c r="M38" i="6"/>
  <c r="N37" i="6"/>
  <c r="M37" i="6"/>
  <c r="N36" i="6"/>
  <c r="M36" i="6"/>
  <c r="N35" i="6"/>
  <c r="M35" i="6"/>
  <c r="N33" i="6"/>
  <c r="M33" i="6"/>
  <c r="N32" i="6"/>
  <c r="M32" i="6"/>
  <c r="N31" i="6"/>
  <c r="M31" i="6"/>
  <c r="N30" i="6"/>
  <c r="M30" i="6"/>
  <c r="N29" i="6"/>
  <c r="M29" i="6"/>
  <c r="N28" i="6"/>
  <c r="M28" i="6"/>
  <c r="N27" i="6"/>
  <c r="M27" i="6"/>
  <c r="N26" i="6"/>
  <c r="M26" i="6"/>
  <c r="N25" i="6"/>
  <c r="M25" i="6"/>
  <c r="M24" i="6"/>
  <c r="K24" i="6"/>
  <c r="N24" i="6" s="1"/>
  <c r="N23" i="6"/>
  <c r="M23" i="6"/>
  <c r="N22" i="6"/>
  <c r="M22" i="6"/>
  <c r="M20" i="6"/>
  <c r="K20" i="6"/>
  <c r="N20" i="6" s="1"/>
  <c r="N19" i="6"/>
  <c r="M19" i="6"/>
  <c r="M18" i="6"/>
  <c r="K18" i="6"/>
  <c r="N18" i="6" s="1"/>
  <c r="N17" i="6"/>
  <c r="M17" i="6"/>
  <c r="N16" i="6"/>
  <c r="M16" i="6"/>
  <c r="N15" i="6"/>
  <c r="M15" i="6"/>
  <c r="N14" i="6"/>
  <c r="M14" i="6"/>
  <c r="L527" i="5"/>
  <c r="K527" i="5"/>
  <c r="L526" i="5"/>
  <c r="K526" i="5"/>
  <c r="L525" i="5"/>
  <c r="K525" i="5"/>
  <c r="L524" i="5"/>
  <c r="K524" i="5"/>
  <c r="L523" i="5"/>
  <c r="K523" i="5"/>
  <c r="L522" i="5"/>
  <c r="K522" i="5"/>
  <c r="L521" i="5"/>
  <c r="K521" i="5"/>
  <c r="L520" i="5"/>
  <c r="K520" i="5"/>
  <c r="L519" i="5"/>
  <c r="K519" i="5"/>
  <c r="L518" i="5"/>
  <c r="K518" i="5"/>
  <c r="L517" i="5"/>
  <c r="K517" i="5"/>
  <c r="L516" i="5"/>
  <c r="K516" i="5"/>
  <c r="L514" i="5"/>
  <c r="K514" i="5"/>
  <c r="L513" i="5"/>
  <c r="K513" i="5"/>
  <c r="L512" i="5"/>
  <c r="K512" i="5"/>
  <c r="L511" i="5"/>
  <c r="K511" i="5"/>
  <c r="L510" i="5"/>
  <c r="K510" i="5"/>
  <c r="L509" i="5"/>
  <c r="K509" i="5"/>
  <c r="L508" i="5"/>
  <c r="K508" i="5"/>
  <c r="L507" i="5"/>
  <c r="K507" i="5"/>
  <c r="L506" i="5"/>
  <c r="K506" i="5"/>
  <c r="L505" i="5"/>
  <c r="K505" i="5"/>
  <c r="L504" i="5"/>
  <c r="K504" i="5"/>
  <c r="L503" i="5"/>
  <c r="K503" i="5"/>
  <c r="L501" i="5"/>
  <c r="K501" i="5"/>
  <c r="L500" i="5"/>
  <c r="K500" i="5"/>
  <c r="L499" i="5"/>
  <c r="K499" i="5"/>
  <c r="L498" i="5"/>
  <c r="K498" i="5"/>
  <c r="L497" i="5"/>
  <c r="K497" i="5"/>
  <c r="L496" i="5"/>
  <c r="K496" i="5"/>
  <c r="L495" i="5"/>
  <c r="K495" i="5"/>
  <c r="L494" i="5"/>
  <c r="K494" i="5"/>
  <c r="L493" i="5"/>
  <c r="K493" i="5"/>
  <c r="L492" i="5"/>
  <c r="K492" i="5"/>
  <c r="L491" i="5"/>
  <c r="K491" i="5"/>
  <c r="L490" i="5"/>
  <c r="K490" i="5"/>
  <c r="L488" i="5"/>
  <c r="K488" i="5"/>
  <c r="L487" i="5"/>
  <c r="K487" i="5"/>
  <c r="L486" i="5"/>
  <c r="K486" i="5"/>
  <c r="L485" i="5"/>
  <c r="K485" i="5"/>
  <c r="L484" i="5"/>
  <c r="K484" i="5"/>
  <c r="L483" i="5"/>
  <c r="K483" i="5"/>
  <c r="L482" i="5"/>
  <c r="K482" i="5"/>
  <c r="L481" i="5"/>
  <c r="K481" i="5"/>
  <c r="L480" i="5"/>
  <c r="K480" i="5"/>
  <c r="L479" i="5"/>
  <c r="K479" i="5"/>
  <c r="L478" i="5"/>
  <c r="K478" i="5"/>
  <c r="L477" i="5"/>
  <c r="K477" i="5"/>
  <c r="L475" i="5"/>
  <c r="K475" i="5"/>
  <c r="L474" i="5"/>
  <c r="K474" i="5"/>
  <c r="L473" i="5"/>
  <c r="K473" i="5"/>
  <c r="L472" i="5"/>
  <c r="K472" i="5"/>
  <c r="L471" i="5"/>
  <c r="K471" i="5"/>
  <c r="L470" i="5"/>
  <c r="K470" i="5"/>
  <c r="L469" i="5"/>
  <c r="K469" i="5"/>
  <c r="L468" i="5"/>
  <c r="K468" i="5"/>
  <c r="L467" i="5"/>
  <c r="K467" i="5"/>
  <c r="L466" i="5"/>
  <c r="K466" i="5"/>
  <c r="L465" i="5"/>
  <c r="K465" i="5"/>
  <c r="L464" i="5"/>
  <c r="K464" i="5"/>
  <c r="L462" i="5"/>
  <c r="K462" i="5"/>
  <c r="L461" i="5"/>
  <c r="K461" i="5"/>
  <c r="L460" i="5"/>
  <c r="K460" i="5"/>
  <c r="L459" i="5"/>
  <c r="K459" i="5"/>
  <c r="L458" i="5"/>
  <c r="K458" i="5"/>
  <c r="L457" i="5"/>
  <c r="K457" i="5"/>
  <c r="L456" i="5"/>
  <c r="K456" i="5"/>
  <c r="L455" i="5"/>
  <c r="K455" i="5"/>
  <c r="L454" i="5"/>
  <c r="K454" i="5"/>
  <c r="L453" i="5"/>
  <c r="K453" i="5"/>
  <c r="L452" i="5"/>
  <c r="K452" i="5"/>
  <c r="L451" i="5"/>
  <c r="K451" i="5"/>
  <c r="L449" i="5"/>
  <c r="K449" i="5"/>
  <c r="L448" i="5"/>
  <c r="K448" i="5"/>
  <c r="L447" i="5"/>
  <c r="K447" i="5"/>
  <c r="L446" i="5"/>
  <c r="K446" i="5"/>
  <c r="L445" i="5"/>
  <c r="K445" i="5"/>
  <c r="L444" i="5"/>
  <c r="K444" i="5"/>
  <c r="L443" i="5"/>
  <c r="K443" i="5"/>
  <c r="L442" i="5"/>
  <c r="K442" i="5"/>
  <c r="L441" i="5"/>
  <c r="K441" i="5"/>
  <c r="L440" i="5"/>
  <c r="K440" i="5"/>
  <c r="L439" i="5"/>
  <c r="K439" i="5"/>
  <c r="L438" i="5"/>
  <c r="K438" i="5"/>
  <c r="L436" i="5"/>
  <c r="K436" i="5"/>
  <c r="L435" i="5"/>
  <c r="K435" i="5"/>
  <c r="L434" i="5"/>
  <c r="K434" i="5"/>
  <c r="L433" i="5"/>
  <c r="K433" i="5"/>
  <c r="L432" i="5"/>
  <c r="K432" i="5"/>
  <c r="L431" i="5"/>
  <c r="K431" i="5"/>
  <c r="L430" i="5"/>
  <c r="K430" i="5"/>
  <c r="L429" i="5"/>
  <c r="K429" i="5"/>
  <c r="L428" i="5"/>
  <c r="K428" i="5"/>
  <c r="L427" i="5"/>
  <c r="K427" i="5"/>
  <c r="L426" i="5"/>
  <c r="K426" i="5"/>
  <c r="L425" i="5"/>
  <c r="K425" i="5"/>
  <c r="L423" i="5"/>
  <c r="J423" i="5"/>
  <c r="N423" i="6" s="1"/>
  <c r="L422" i="5"/>
  <c r="J422" i="5"/>
  <c r="K422" i="5" s="1"/>
  <c r="L421" i="5"/>
  <c r="J421" i="5"/>
  <c r="N421" i="6" s="1"/>
  <c r="L420" i="5"/>
  <c r="J420" i="5"/>
  <c r="N420" i="6" s="1"/>
  <c r="L419" i="5"/>
  <c r="J419" i="5"/>
  <c r="N419" i="6" s="1"/>
  <c r="L418" i="5"/>
  <c r="J418" i="5"/>
  <c r="K418" i="5" s="1"/>
  <c r="L417" i="5"/>
  <c r="J417" i="5"/>
  <c r="N417" i="6"/>
  <c r="L416" i="5"/>
  <c r="J416" i="5"/>
  <c r="N416" i="6" s="1"/>
  <c r="L415" i="5"/>
  <c r="J415" i="5"/>
  <c r="N415" i="6" s="1"/>
  <c r="L414" i="5"/>
  <c r="J414" i="5"/>
  <c r="K414" i="5" s="1"/>
  <c r="L413" i="5"/>
  <c r="J413" i="5"/>
  <c r="N413" i="6"/>
  <c r="L412" i="5"/>
  <c r="J412" i="5"/>
  <c r="N412" i="6" s="1"/>
  <c r="L410" i="5"/>
  <c r="J410" i="5"/>
  <c r="N410" i="6" s="1"/>
  <c r="I410" i="5"/>
  <c r="L409" i="5"/>
  <c r="J409" i="5"/>
  <c r="N409" i="6" s="1"/>
  <c r="L408" i="5"/>
  <c r="J408" i="5"/>
  <c r="K408" i="5" s="1"/>
  <c r="L407" i="5"/>
  <c r="J407" i="5"/>
  <c r="N407" i="6" s="1"/>
  <c r="L406" i="5"/>
  <c r="K406" i="5"/>
  <c r="L405" i="5"/>
  <c r="J405" i="5"/>
  <c r="K405" i="5" s="1"/>
  <c r="L404" i="5"/>
  <c r="K404" i="5"/>
  <c r="L403" i="5"/>
  <c r="J403" i="5"/>
  <c r="N403" i="6" s="1"/>
  <c r="L402" i="5"/>
  <c r="J402" i="5"/>
  <c r="K402" i="5" s="1"/>
  <c r="L401" i="5"/>
  <c r="J401" i="5"/>
  <c r="N401" i="6"/>
  <c r="L400" i="5"/>
  <c r="J400" i="5"/>
  <c r="K400" i="5" s="1"/>
  <c r="L399" i="5"/>
  <c r="J399" i="5"/>
  <c r="K399" i="5" s="1"/>
  <c r="L397" i="5"/>
  <c r="J397" i="5"/>
  <c r="K397" i="5" s="1"/>
  <c r="L396" i="5"/>
  <c r="J396" i="5"/>
  <c r="N396" i="6" s="1"/>
  <c r="L395" i="5"/>
  <c r="J395" i="5"/>
  <c r="K395" i="5" s="1"/>
  <c r="L394" i="5"/>
  <c r="J394" i="5"/>
  <c r="K394" i="5" s="1"/>
  <c r="N394" i="6"/>
  <c r="L393" i="5"/>
  <c r="J393" i="5"/>
  <c r="K393" i="5" s="1"/>
  <c r="L392" i="5"/>
  <c r="J392" i="5"/>
  <c r="N392" i="6" s="1"/>
  <c r="L391" i="5"/>
  <c r="J391" i="5"/>
  <c r="K391" i="5" s="1"/>
  <c r="L390" i="5"/>
  <c r="J390" i="5"/>
  <c r="N390" i="6" s="1"/>
  <c r="L389" i="5"/>
  <c r="J389" i="5"/>
  <c r="K389" i="5"/>
  <c r="L388" i="5"/>
  <c r="J388" i="5"/>
  <c r="N388" i="6" s="1"/>
  <c r="L387" i="5"/>
  <c r="J387" i="5"/>
  <c r="K387" i="5"/>
  <c r="L386" i="5"/>
  <c r="J386" i="5"/>
  <c r="N386" i="6" s="1"/>
  <c r="L384" i="5"/>
  <c r="J384" i="5"/>
  <c r="K384" i="5" s="1"/>
  <c r="L383" i="5"/>
  <c r="J383" i="5"/>
  <c r="N383" i="6" s="1"/>
  <c r="L382" i="5"/>
  <c r="J382" i="5"/>
  <c r="K382" i="5" s="1"/>
  <c r="L381" i="5"/>
  <c r="J381" i="5"/>
  <c r="K381" i="5" s="1"/>
  <c r="N381" i="6"/>
  <c r="L380" i="5"/>
  <c r="J380" i="5"/>
  <c r="K380" i="5" s="1"/>
  <c r="L379" i="5"/>
  <c r="J379" i="5"/>
  <c r="K379" i="5" s="1"/>
  <c r="L378" i="5"/>
  <c r="J378" i="5"/>
  <c r="N378" i="6" s="1"/>
  <c r="L377" i="5"/>
  <c r="J377" i="5"/>
  <c r="N377" i="6" s="1"/>
  <c r="L376" i="5"/>
  <c r="J376" i="5"/>
  <c r="N376" i="6" s="1"/>
  <c r="L375" i="5"/>
  <c r="J375" i="5"/>
  <c r="K375" i="5" s="1"/>
  <c r="L374" i="5"/>
  <c r="J374" i="5"/>
  <c r="K374" i="5" s="1"/>
  <c r="N374" i="6"/>
  <c r="L373" i="5"/>
  <c r="J373" i="5"/>
  <c r="N373" i="6" s="1"/>
  <c r="L371" i="5"/>
  <c r="J371" i="5"/>
  <c r="K371" i="5" s="1"/>
  <c r="L370" i="5"/>
  <c r="J370" i="5"/>
  <c r="N370" i="6" s="1"/>
  <c r="L369" i="5"/>
  <c r="J369" i="5"/>
  <c r="N369" i="6" s="1"/>
  <c r="L368" i="5"/>
  <c r="J368" i="5"/>
  <c r="K368" i="5" s="1"/>
  <c r="L367" i="5"/>
  <c r="J367" i="5"/>
  <c r="K367" i="5"/>
  <c r="L366" i="5"/>
  <c r="J366" i="5"/>
  <c r="K366" i="5" s="1"/>
  <c r="L365" i="5"/>
  <c r="J365" i="5"/>
  <c r="N365" i="6" s="1"/>
  <c r="L364" i="5"/>
  <c r="J364" i="5"/>
  <c r="K364" i="5" s="1"/>
  <c r="N364" i="6"/>
  <c r="L363" i="5"/>
  <c r="J363" i="5"/>
  <c r="K363" i="5" s="1"/>
  <c r="L362" i="5"/>
  <c r="J362" i="5"/>
  <c r="N362" i="6" s="1"/>
  <c r="L361" i="5"/>
  <c r="J361" i="5"/>
  <c r="N361" i="6" s="1"/>
  <c r="I361" i="5"/>
  <c r="L360" i="5"/>
  <c r="J360" i="5"/>
  <c r="N360" i="6" s="1"/>
  <c r="I360" i="5"/>
  <c r="L358" i="5"/>
  <c r="K358" i="5"/>
  <c r="L357" i="5"/>
  <c r="K357" i="5"/>
  <c r="L356" i="5"/>
  <c r="K356" i="5"/>
  <c r="L355" i="5"/>
  <c r="K355" i="5"/>
  <c r="L354" i="5"/>
  <c r="K354" i="5"/>
  <c r="L353" i="5"/>
  <c r="K353" i="5"/>
  <c r="L352" i="5"/>
  <c r="K352" i="5"/>
  <c r="L351" i="5"/>
  <c r="K351" i="5"/>
  <c r="L350" i="5"/>
  <c r="K350" i="5"/>
  <c r="L349" i="5"/>
  <c r="K349" i="5"/>
  <c r="L348" i="5"/>
  <c r="K348" i="5"/>
  <c r="L347" i="5"/>
  <c r="K347" i="5"/>
  <c r="L345" i="5"/>
  <c r="K345" i="5"/>
  <c r="L344" i="5"/>
  <c r="K344" i="5"/>
  <c r="L343" i="5"/>
  <c r="K343" i="5"/>
  <c r="L342" i="5"/>
  <c r="K342" i="5"/>
  <c r="L341" i="5"/>
  <c r="K341" i="5"/>
  <c r="L340" i="5"/>
  <c r="K340" i="5"/>
  <c r="L339" i="5"/>
  <c r="K339" i="5"/>
  <c r="L338" i="5"/>
  <c r="K338" i="5"/>
  <c r="L337" i="5"/>
  <c r="K337" i="5"/>
  <c r="L336" i="5"/>
  <c r="K336" i="5"/>
  <c r="L335" i="5"/>
  <c r="K335" i="5"/>
  <c r="L334" i="5"/>
  <c r="K334" i="5"/>
  <c r="L332" i="5"/>
  <c r="K332" i="5"/>
  <c r="L331" i="5"/>
  <c r="K331" i="5"/>
  <c r="L330" i="5"/>
  <c r="K330" i="5"/>
  <c r="L329" i="5"/>
  <c r="K329" i="5"/>
  <c r="L328" i="5"/>
  <c r="K328" i="5"/>
  <c r="L327" i="5"/>
  <c r="K327" i="5"/>
  <c r="L326" i="5"/>
  <c r="K326" i="5"/>
  <c r="L325" i="5"/>
  <c r="K325" i="5"/>
  <c r="L324" i="5"/>
  <c r="K324" i="5"/>
  <c r="L323" i="5"/>
  <c r="K323" i="5"/>
  <c r="L322" i="5"/>
  <c r="I322" i="5"/>
  <c r="K322" i="5" s="1"/>
  <c r="L321" i="5"/>
  <c r="K321" i="5"/>
  <c r="L319" i="5"/>
  <c r="J319" i="5"/>
  <c r="N319" i="6" s="1"/>
  <c r="I319" i="5"/>
  <c r="L318" i="5"/>
  <c r="K318" i="5"/>
  <c r="L317" i="5"/>
  <c r="K317" i="5"/>
  <c r="L316" i="5"/>
  <c r="K316" i="5"/>
  <c r="L315" i="5"/>
  <c r="K315" i="5"/>
  <c r="L314" i="5"/>
  <c r="K314" i="5"/>
  <c r="L313" i="5"/>
  <c r="K313" i="5"/>
  <c r="L312" i="5"/>
  <c r="K312" i="5"/>
  <c r="L311" i="5"/>
  <c r="K311" i="5"/>
  <c r="L310" i="5"/>
  <c r="K310" i="5"/>
  <c r="L309" i="5"/>
  <c r="K309" i="5"/>
  <c r="L308" i="5"/>
  <c r="K308" i="5"/>
  <c r="L306" i="5"/>
  <c r="K306" i="5"/>
  <c r="L305" i="5"/>
  <c r="K305" i="5"/>
  <c r="L304" i="5"/>
  <c r="K304" i="5"/>
  <c r="L303" i="5"/>
  <c r="K303" i="5"/>
  <c r="L302" i="5"/>
  <c r="K302" i="5"/>
  <c r="L301" i="5"/>
  <c r="K301" i="5"/>
  <c r="L300" i="5"/>
  <c r="K300" i="5"/>
  <c r="L299" i="5"/>
  <c r="K299" i="5"/>
  <c r="L298" i="5"/>
  <c r="K298" i="5"/>
  <c r="L297" i="5"/>
  <c r="K297" i="5"/>
  <c r="L296" i="5"/>
  <c r="K296" i="5"/>
  <c r="L295" i="5"/>
  <c r="K295" i="5"/>
  <c r="L293" i="5"/>
  <c r="K293" i="5"/>
  <c r="L292" i="5"/>
  <c r="K292" i="5"/>
  <c r="L291" i="5"/>
  <c r="K291" i="5"/>
  <c r="L290" i="5"/>
  <c r="K290" i="5"/>
  <c r="L289" i="5"/>
  <c r="K289" i="5"/>
  <c r="L288" i="5"/>
  <c r="K288" i="5"/>
  <c r="L287" i="5"/>
  <c r="K287" i="5"/>
  <c r="L286" i="5"/>
  <c r="K286" i="5"/>
  <c r="L285" i="5"/>
  <c r="K285" i="5"/>
  <c r="L284" i="5"/>
  <c r="K284" i="5"/>
  <c r="L283" i="5"/>
  <c r="K283" i="5"/>
  <c r="L282" i="5"/>
  <c r="K282" i="5"/>
  <c r="L280" i="5"/>
  <c r="K280" i="5"/>
  <c r="L279" i="5"/>
  <c r="K279" i="5"/>
  <c r="L278" i="5"/>
  <c r="K278" i="5"/>
  <c r="L277" i="5"/>
  <c r="K277" i="5"/>
  <c r="L276" i="5"/>
  <c r="K276" i="5"/>
  <c r="L275" i="5"/>
  <c r="K275" i="5"/>
  <c r="L274" i="5"/>
  <c r="K274" i="5"/>
  <c r="L273" i="5"/>
  <c r="K273" i="5"/>
  <c r="L272" i="5"/>
  <c r="K272" i="5"/>
  <c r="L271" i="5"/>
  <c r="K271" i="5"/>
  <c r="L270" i="5"/>
  <c r="K270" i="5"/>
  <c r="L269" i="5"/>
  <c r="K269" i="5"/>
  <c r="L267" i="5"/>
  <c r="K267" i="5"/>
  <c r="L266" i="5"/>
  <c r="K266" i="5"/>
  <c r="L265" i="5"/>
  <c r="K265" i="5"/>
  <c r="L264" i="5"/>
  <c r="K264" i="5"/>
  <c r="L263" i="5"/>
  <c r="K263" i="5"/>
  <c r="L262" i="5"/>
  <c r="K262" i="5"/>
  <c r="L261" i="5"/>
  <c r="K261" i="5"/>
  <c r="L260" i="5"/>
  <c r="K260" i="5"/>
  <c r="L259" i="5"/>
  <c r="K259" i="5"/>
  <c r="L258" i="5"/>
  <c r="K258" i="5"/>
  <c r="L257" i="5"/>
  <c r="K257" i="5"/>
  <c r="L256" i="5"/>
  <c r="K256" i="5"/>
  <c r="L254" i="5"/>
  <c r="K254" i="5"/>
  <c r="L253" i="5"/>
  <c r="K253" i="5"/>
  <c r="L252" i="5"/>
  <c r="K252" i="5"/>
  <c r="L251" i="5"/>
  <c r="K251" i="5"/>
  <c r="L250" i="5"/>
  <c r="K250" i="5"/>
  <c r="L249" i="5"/>
  <c r="K249" i="5"/>
  <c r="L248" i="5"/>
  <c r="K248" i="5"/>
  <c r="L247" i="5"/>
  <c r="K247" i="5"/>
  <c r="L246" i="5"/>
  <c r="K246" i="5"/>
  <c r="L245" i="5"/>
  <c r="K245" i="5"/>
  <c r="L244" i="5"/>
  <c r="K244" i="5"/>
  <c r="L243" i="5"/>
  <c r="K243" i="5"/>
  <c r="L241" i="5"/>
  <c r="K241" i="5"/>
  <c r="L240" i="5"/>
  <c r="K240" i="5"/>
  <c r="L239" i="5"/>
  <c r="K239" i="5"/>
  <c r="L238" i="5"/>
  <c r="K238" i="5"/>
  <c r="L237" i="5"/>
  <c r="K237" i="5"/>
  <c r="L236" i="5"/>
  <c r="K236" i="5"/>
  <c r="L235" i="5"/>
  <c r="K235" i="5"/>
  <c r="L234" i="5"/>
  <c r="K234" i="5"/>
  <c r="L233" i="5"/>
  <c r="K233" i="5"/>
  <c r="L232" i="5"/>
  <c r="K232" i="5"/>
  <c r="L231" i="5"/>
  <c r="K231" i="5"/>
  <c r="L230" i="5"/>
  <c r="K230" i="5"/>
  <c r="L228" i="5"/>
  <c r="K228" i="5"/>
  <c r="L227" i="5"/>
  <c r="K227" i="5"/>
  <c r="L226" i="5"/>
  <c r="K226" i="5"/>
  <c r="L225" i="5"/>
  <c r="K225" i="5"/>
  <c r="L224" i="5"/>
  <c r="K224" i="5"/>
  <c r="L223" i="5"/>
  <c r="K223" i="5"/>
  <c r="L222" i="5"/>
  <c r="K222" i="5"/>
  <c r="L221" i="5"/>
  <c r="K221" i="5"/>
  <c r="L220" i="5"/>
  <c r="K220" i="5"/>
  <c r="L219" i="5"/>
  <c r="K219" i="5"/>
  <c r="L218" i="5"/>
  <c r="K218" i="5"/>
  <c r="L217" i="5"/>
  <c r="K217" i="5"/>
  <c r="L215" i="5"/>
  <c r="K215" i="5"/>
  <c r="L214" i="5"/>
  <c r="K214" i="5"/>
  <c r="L213" i="5"/>
  <c r="K213" i="5"/>
  <c r="L212" i="5"/>
  <c r="K212" i="5"/>
  <c r="L211" i="5"/>
  <c r="K211" i="5"/>
  <c r="L210" i="5"/>
  <c r="K210" i="5"/>
  <c r="L209" i="5"/>
  <c r="K209" i="5"/>
  <c r="L208" i="5"/>
  <c r="K208" i="5"/>
  <c r="L207" i="5"/>
  <c r="K207" i="5"/>
  <c r="L206" i="5"/>
  <c r="K206" i="5"/>
  <c r="L205" i="5"/>
  <c r="K205" i="5"/>
  <c r="L204" i="5"/>
  <c r="K204" i="5"/>
  <c r="L202" i="5"/>
  <c r="K202" i="5"/>
  <c r="L201" i="5"/>
  <c r="K201" i="5"/>
  <c r="L200" i="5"/>
  <c r="K200" i="5"/>
  <c r="L199" i="5"/>
  <c r="K199" i="5"/>
  <c r="L198" i="5"/>
  <c r="K198" i="5"/>
  <c r="L197" i="5"/>
  <c r="K197" i="5"/>
  <c r="L196" i="5"/>
  <c r="K196" i="5"/>
  <c r="L195" i="5"/>
  <c r="K195" i="5"/>
  <c r="L194" i="5"/>
  <c r="K194" i="5"/>
  <c r="L193" i="5"/>
  <c r="K193" i="5"/>
  <c r="L192" i="5"/>
  <c r="K192" i="5"/>
  <c r="L191" i="5"/>
  <c r="K191" i="5"/>
  <c r="L189" i="5"/>
  <c r="K189" i="5"/>
  <c r="L188" i="5"/>
  <c r="K188" i="5"/>
  <c r="L187" i="5"/>
  <c r="K187" i="5"/>
  <c r="L186" i="5"/>
  <c r="K186" i="5"/>
  <c r="L185" i="5"/>
  <c r="K185" i="5"/>
  <c r="L184" i="5"/>
  <c r="K184" i="5"/>
  <c r="L183" i="5"/>
  <c r="K183" i="5"/>
  <c r="L182" i="5"/>
  <c r="K182" i="5"/>
  <c r="L181" i="5"/>
  <c r="K181" i="5"/>
  <c r="L180" i="5"/>
  <c r="K180" i="5"/>
  <c r="L179" i="5"/>
  <c r="K179" i="5"/>
  <c r="L178" i="5"/>
  <c r="K178" i="5"/>
  <c r="L176" i="5"/>
  <c r="K176" i="5"/>
  <c r="L175" i="5"/>
  <c r="K175" i="5"/>
  <c r="K174" i="5"/>
  <c r="E174" i="5"/>
  <c r="L174" i="5"/>
  <c r="L173" i="5"/>
  <c r="K173" i="5"/>
  <c r="L172" i="5"/>
  <c r="K172" i="5"/>
  <c r="L171" i="5"/>
  <c r="K171" i="5"/>
  <c r="L170" i="5"/>
  <c r="K170" i="5"/>
  <c r="L169" i="5"/>
  <c r="K169" i="5"/>
  <c r="L168" i="5"/>
  <c r="K168" i="5"/>
  <c r="L167" i="5"/>
  <c r="K167" i="5"/>
  <c r="L166" i="5"/>
  <c r="K166" i="5"/>
  <c r="L165" i="5"/>
  <c r="K165" i="5"/>
  <c r="L163" i="5"/>
  <c r="K163" i="5"/>
  <c r="L162" i="5"/>
  <c r="K162" i="5"/>
  <c r="L161" i="5"/>
  <c r="K161" i="5"/>
  <c r="L160" i="5"/>
  <c r="K160" i="5"/>
  <c r="L159" i="5"/>
  <c r="K159" i="5"/>
  <c r="L158" i="5"/>
  <c r="K158" i="5"/>
  <c r="L157" i="5"/>
  <c r="K157" i="5"/>
  <c r="L156" i="5"/>
  <c r="K156" i="5"/>
  <c r="L155" i="5"/>
  <c r="K155" i="5"/>
  <c r="L154" i="5"/>
  <c r="K154" i="5"/>
  <c r="L153" i="5"/>
  <c r="K153" i="5"/>
  <c r="L152" i="5"/>
  <c r="K152" i="5"/>
  <c r="L150" i="5"/>
  <c r="K150" i="5"/>
  <c r="L149" i="5"/>
  <c r="K149" i="5"/>
  <c r="L148" i="5"/>
  <c r="K148" i="5"/>
  <c r="L147" i="5"/>
  <c r="K147" i="5"/>
  <c r="L146" i="5"/>
  <c r="K146" i="5"/>
  <c r="L145" i="5"/>
  <c r="K145" i="5"/>
  <c r="L144" i="5"/>
  <c r="K144" i="5"/>
  <c r="L143" i="5"/>
  <c r="K143" i="5"/>
  <c r="L142" i="5"/>
  <c r="K142" i="5"/>
  <c r="L141" i="5"/>
  <c r="K141" i="5"/>
  <c r="L140" i="5"/>
  <c r="K140" i="5"/>
  <c r="L139" i="5"/>
  <c r="K139" i="5"/>
  <c r="L137" i="5"/>
  <c r="K137" i="5"/>
  <c r="L136" i="5"/>
  <c r="K136" i="5"/>
  <c r="L135" i="5"/>
  <c r="K135" i="5"/>
  <c r="L134" i="5"/>
  <c r="K134" i="5"/>
  <c r="L133" i="5"/>
  <c r="K133" i="5"/>
  <c r="L132" i="5"/>
  <c r="K132" i="5"/>
  <c r="L131" i="5"/>
  <c r="K131" i="5"/>
  <c r="L130" i="5"/>
  <c r="K130" i="5"/>
  <c r="L129" i="5"/>
  <c r="K129" i="5"/>
  <c r="L128" i="5"/>
  <c r="K128" i="5"/>
  <c r="L127" i="5"/>
  <c r="K127" i="5"/>
  <c r="L126" i="5"/>
  <c r="K126" i="5"/>
  <c r="L124" i="5"/>
  <c r="K124" i="5"/>
  <c r="L123" i="5"/>
  <c r="K123" i="5"/>
  <c r="L122" i="5"/>
  <c r="K122" i="5"/>
  <c r="L121" i="5"/>
  <c r="K121" i="5"/>
  <c r="L120" i="5"/>
  <c r="K120" i="5"/>
  <c r="L119" i="5"/>
  <c r="K119" i="5"/>
  <c r="L118" i="5"/>
  <c r="K118" i="5"/>
  <c r="L117" i="5"/>
  <c r="K117" i="5"/>
  <c r="L116" i="5"/>
  <c r="K116" i="5"/>
  <c r="L115" i="5"/>
  <c r="K115" i="5"/>
  <c r="L114" i="5"/>
  <c r="K114" i="5"/>
  <c r="L113" i="5"/>
  <c r="K113" i="5"/>
  <c r="L111" i="5"/>
  <c r="K111" i="5"/>
  <c r="L110" i="5"/>
  <c r="K110" i="5"/>
  <c r="L109" i="5"/>
  <c r="K109" i="5"/>
  <c r="L108" i="5"/>
  <c r="K108" i="5"/>
  <c r="L107" i="5"/>
  <c r="K107" i="5"/>
  <c r="L106" i="5"/>
  <c r="K106" i="5"/>
  <c r="L105" i="5"/>
  <c r="K105" i="5"/>
  <c r="L104" i="5"/>
  <c r="K104" i="5"/>
  <c r="L103" i="5"/>
  <c r="K103" i="5"/>
  <c r="L102" i="5"/>
  <c r="K102" i="5"/>
  <c r="L101" i="5"/>
  <c r="K101" i="5"/>
  <c r="L100" i="5"/>
  <c r="K100" i="5"/>
  <c r="L98" i="5"/>
  <c r="K98" i="5"/>
  <c r="L97" i="5"/>
  <c r="K97" i="5"/>
  <c r="L96" i="5"/>
  <c r="K96" i="5"/>
  <c r="L95" i="5"/>
  <c r="K95" i="5"/>
  <c r="L94" i="5"/>
  <c r="K94" i="5"/>
  <c r="L93" i="5"/>
  <c r="K93" i="5"/>
  <c r="L92" i="5"/>
  <c r="K92" i="5"/>
  <c r="L91" i="5"/>
  <c r="K91" i="5"/>
  <c r="L90" i="5"/>
  <c r="K90" i="5"/>
  <c r="L89" i="5"/>
  <c r="K89" i="5"/>
  <c r="L88" i="5"/>
  <c r="K88" i="5"/>
  <c r="L87" i="5"/>
  <c r="K87" i="5"/>
  <c r="L85" i="5"/>
  <c r="K85" i="5"/>
  <c r="L84" i="5"/>
  <c r="K84" i="5"/>
  <c r="L83" i="5"/>
  <c r="K83" i="5"/>
  <c r="L82" i="5"/>
  <c r="K82" i="5"/>
  <c r="L81" i="5"/>
  <c r="K81" i="5"/>
  <c r="L80" i="5"/>
  <c r="K80" i="5"/>
  <c r="L79" i="5"/>
  <c r="K79" i="5"/>
  <c r="L78" i="5"/>
  <c r="K78" i="5"/>
  <c r="L77" i="5"/>
  <c r="K77" i="5"/>
  <c r="L76" i="5"/>
  <c r="K76" i="5"/>
  <c r="L75" i="5"/>
  <c r="K75" i="5"/>
  <c r="L74" i="5"/>
  <c r="K74" i="5"/>
  <c r="L72" i="5"/>
  <c r="K72" i="5"/>
  <c r="L71" i="5"/>
  <c r="K71" i="5"/>
  <c r="L70" i="5"/>
  <c r="K70" i="5"/>
  <c r="L69" i="5"/>
  <c r="K69" i="5"/>
  <c r="L68" i="5"/>
  <c r="K68" i="5"/>
  <c r="L67" i="5"/>
  <c r="K67" i="5"/>
  <c r="L66" i="5"/>
  <c r="K66" i="5"/>
  <c r="L65" i="5"/>
  <c r="K65" i="5"/>
  <c r="L64" i="5"/>
  <c r="K64" i="5"/>
  <c r="L63" i="5"/>
  <c r="K63" i="5"/>
  <c r="L62" i="5"/>
  <c r="K62" i="5"/>
  <c r="L61" i="5"/>
  <c r="K61" i="5"/>
  <c r="L59" i="5"/>
  <c r="K59" i="5"/>
  <c r="L58" i="5"/>
  <c r="K58" i="5"/>
  <c r="L57" i="5"/>
  <c r="K57" i="5"/>
  <c r="L56" i="5"/>
  <c r="K56" i="5"/>
  <c r="L55" i="5"/>
  <c r="K55" i="5"/>
  <c r="L54" i="5"/>
  <c r="K54" i="5"/>
  <c r="L53" i="5"/>
  <c r="K53" i="5"/>
  <c r="L52" i="5"/>
  <c r="K52" i="5"/>
  <c r="L51" i="5"/>
  <c r="K51" i="5"/>
  <c r="L50" i="5"/>
  <c r="K50" i="5"/>
  <c r="L49" i="5"/>
  <c r="K49" i="5"/>
  <c r="L48" i="5"/>
  <c r="K48" i="5"/>
  <c r="L46" i="5"/>
  <c r="K46" i="5"/>
  <c r="L45" i="5"/>
  <c r="K45" i="5"/>
  <c r="L44" i="5"/>
  <c r="K44" i="5"/>
  <c r="L43" i="5"/>
  <c r="K43" i="5"/>
  <c r="L42" i="5"/>
  <c r="K42" i="5"/>
  <c r="L41" i="5"/>
  <c r="K41" i="5"/>
  <c r="L40" i="5"/>
  <c r="K40" i="5"/>
  <c r="L39" i="5"/>
  <c r="K39" i="5"/>
  <c r="L38" i="5"/>
  <c r="K38" i="5"/>
  <c r="L37" i="5"/>
  <c r="K37" i="5"/>
  <c r="L36" i="5"/>
  <c r="K36" i="5"/>
  <c r="L35" i="5"/>
  <c r="K35" i="5"/>
  <c r="L33" i="5"/>
  <c r="K33" i="5"/>
  <c r="L32" i="5"/>
  <c r="K32" i="5"/>
  <c r="L31" i="5"/>
  <c r="K31" i="5"/>
  <c r="L30" i="5"/>
  <c r="K30" i="5"/>
  <c r="L29" i="5"/>
  <c r="K29" i="5"/>
  <c r="L28" i="5"/>
  <c r="K28" i="5"/>
  <c r="L27" i="5"/>
  <c r="K27" i="5"/>
  <c r="L26" i="5"/>
  <c r="K26" i="5"/>
  <c r="L25" i="5"/>
  <c r="K25" i="5"/>
  <c r="L24" i="5"/>
  <c r="K24" i="5"/>
  <c r="L23" i="5"/>
  <c r="K23" i="5"/>
  <c r="L22" i="5"/>
  <c r="K22" i="5"/>
  <c r="L20" i="5"/>
  <c r="K20" i="5"/>
  <c r="L19" i="5"/>
  <c r="K19" i="5"/>
  <c r="L18" i="5"/>
  <c r="K18" i="5"/>
  <c r="L17" i="5"/>
  <c r="K17" i="5"/>
  <c r="L16" i="5"/>
  <c r="K16" i="5"/>
  <c r="L15" i="5"/>
  <c r="K15" i="5"/>
  <c r="L14" i="5"/>
  <c r="K14" i="5"/>
  <c r="N367" i="6"/>
  <c r="N387" i="6"/>
  <c r="N395" i="6"/>
  <c r="K369" i="5"/>
  <c r="K378" i="5"/>
  <c r="K412" i="5"/>
  <c r="N380" i="6"/>
  <c r="N414" i="6"/>
  <c r="N397" i="6"/>
  <c r="N389" i="6"/>
  <c r="K392" i="5"/>
  <c r="K401" i="5"/>
  <c r="K413" i="5"/>
  <c r="K417" i="5"/>
  <c r="K421" i="5"/>
  <c r="N393" i="6"/>
  <c r="K365" i="5" l="1"/>
  <c r="K420" i="5"/>
  <c r="K360" i="5"/>
  <c r="K403" i="5"/>
  <c r="K362" i="5"/>
  <c r="K407" i="5"/>
  <c r="N400" i="6"/>
  <c r="N384" i="6"/>
  <c r="K319" i="5"/>
  <c r="K370" i="5"/>
  <c r="K423" i="5"/>
  <c r="N402" i="6"/>
  <c r="N363" i="6"/>
  <c r="K409" i="5"/>
  <c r="N299" i="6"/>
  <c r="K376" i="5"/>
  <c r="K377" i="5"/>
  <c r="N422" i="6"/>
  <c r="N418" i="6"/>
  <c r="K361" i="5"/>
  <c r="N368" i="6"/>
  <c r="N382" i="6"/>
  <c r="K388" i="5"/>
  <c r="N366" i="6"/>
  <c r="N317" i="6"/>
  <c r="K383" i="5"/>
  <c r="K416" i="5"/>
  <c r="K390" i="5"/>
  <c r="K373" i="5"/>
  <c r="K386" i="5"/>
  <c r="K419" i="5"/>
  <c r="K396" i="5"/>
  <c r="N379" i="6"/>
  <c r="N408" i="6"/>
  <c r="N371" i="6"/>
  <c r="N399" i="6"/>
  <c r="N405" i="6"/>
  <c r="K415" i="5"/>
  <c r="N375" i="6"/>
  <c r="K410" i="5"/>
  <c r="N391" i="6"/>
</calcChain>
</file>

<file path=xl/sharedStrings.xml><?xml version="1.0" encoding="utf-8"?>
<sst xmlns="http://schemas.openxmlformats.org/spreadsheetml/2006/main" count="1947" uniqueCount="110">
  <si>
    <t xml:space="preserve"> Total </t>
  </si>
  <si>
    <t>End of period</t>
  </si>
  <si>
    <t xml:space="preserve">IMF currency subscription </t>
  </si>
  <si>
    <t xml:space="preserve">Other assets </t>
  </si>
  <si>
    <t>Central government securities</t>
  </si>
  <si>
    <t>Dec.</t>
  </si>
  <si>
    <t>Nov.</t>
  </si>
  <si>
    <t>Oct.</t>
  </si>
  <si>
    <t>July</t>
  </si>
  <si>
    <t xml:space="preserve">Total assets/  liabilities </t>
  </si>
  <si>
    <t xml:space="preserve">External assets </t>
  </si>
  <si>
    <t xml:space="preserve">June    </t>
  </si>
  <si>
    <t xml:space="preserve">May     </t>
  </si>
  <si>
    <t xml:space="preserve">Apr.    </t>
  </si>
  <si>
    <t xml:space="preserve">Mar.    </t>
  </si>
  <si>
    <t xml:space="preserve">Feb.    </t>
  </si>
  <si>
    <t xml:space="preserve">Jan.    </t>
  </si>
  <si>
    <t>Aug.</t>
  </si>
  <si>
    <t>Sep.</t>
  </si>
  <si>
    <t xml:space="preserve">Jan.   </t>
  </si>
  <si>
    <t xml:space="preserve">Feb.   </t>
  </si>
  <si>
    <t xml:space="preserve">Mar.   </t>
  </si>
  <si>
    <t>Apr.</t>
  </si>
  <si>
    <t>May</t>
  </si>
  <si>
    <t>June</t>
  </si>
  <si>
    <t xml:space="preserve">July   </t>
  </si>
  <si>
    <t xml:space="preserve">Aug.   </t>
  </si>
  <si>
    <t xml:space="preserve">Sep.   </t>
  </si>
  <si>
    <t>CENTRAL BANK OF MALTA</t>
  </si>
  <si>
    <t>€ millions</t>
  </si>
  <si>
    <t>Currency issued</t>
  </si>
  <si>
    <t>IMF-related liabilities</t>
  </si>
  <si>
    <t>Deposits</t>
  </si>
  <si>
    <t>Capital &amp; reserves</t>
  </si>
  <si>
    <t>Central government</t>
  </si>
  <si>
    <t>Other residents</t>
  </si>
  <si>
    <t>Total</t>
  </si>
  <si>
    <t>Assets</t>
  </si>
  <si>
    <t>Gold and gold receivables</t>
  </si>
  <si>
    <t>Claims in euro</t>
  </si>
  <si>
    <t>Claims in foreign currency</t>
  </si>
  <si>
    <t>Lending related to monetary policy operations</t>
  </si>
  <si>
    <t>Intra-Eurosystem claims</t>
  </si>
  <si>
    <t>Claims on euro area residents</t>
  </si>
  <si>
    <t>Claims on non-euro area residents</t>
  </si>
  <si>
    <t>Liabilities</t>
  </si>
  <si>
    <t>Liabilities related to monetary policy operations</t>
  </si>
  <si>
    <t>Liabilities in euro</t>
  </si>
  <si>
    <t>Liabilities in foreign currency</t>
  </si>
  <si>
    <t>Counterpart of SDRs allocated by the IMF</t>
  </si>
  <si>
    <t>Intra-Eurosystem liabilities</t>
  </si>
  <si>
    <t>Liabilities to euro area residents</t>
  </si>
  <si>
    <t>Liabilities to non-euro area residents</t>
  </si>
  <si>
    <r>
      <t>Banknotes in circulation</t>
    </r>
    <r>
      <rPr>
        <b/>
        <vertAlign val="superscript"/>
        <sz val="10"/>
        <rFont val="Verdana"/>
        <family val="2"/>
      </rPr>
      <t>2</t>
    </r>
  </si>
  <si>
    <r>
      <t>Other liabilities</t>
    </r>
    <r>
      <rPr>
        <b/>
        <vertAlign val="superscript"/>
        <sz val="10"/>
        <rFont val="Verdana"/>
        <family val="2"/>
      </rPr>
      <t>3</t>
    </r>
  </si>
  <si>
    <r>
      <t>Capital and reserves</t>
    </r>
    <r>
      <rPr>
        <b/>
        <vertAlign val="superscript"/>
        <sz val="10"/>
        <rFont val="Verdana"/>
        <family val="2"/>
      </rPr>
      <t>4</t>
    </r>
  </si>
  <si>
    <r>
      <t xml:space="preserve">FINANCIAL STATEMENT OF THE CENTRAL BANK OF MALTA </t>
    </r>
    <r>
      <rPr>
        <b/>
        <vertAlign val="superscript"/>
        <sz val="10"/>
        <rFont val="Verdana"/>
        <family val="2"/>
      </rPr>
      <t xml:space="preserve">1 </t>
    </r>
  </si>
  <si>
    <r>
      <t xml:space="preserve">1 </t>
    </r>
    <r>
      <rPr>
        <sz val="8"/>
        <rFont val="Verdana"/>
        <family val="2"/>
      </rPr>
      <t>As from 2008,</t>
    </r>
    <r>
      <rPr>
        <vertAlign val="superscript"/>
        <sz val="8"/>
        <rFont val="Verdana"/>
        <family val="2"/>
      </rPr>
      <t xml:space="preserve"> </t>
    </r>
    <r>
      <rPr>
        <sz val="8"/>
        <rFont val="Verdana"/>
        <family val="2"/>
      </rPr>
      <t>figures are reported according to the prevailing accounting principles as established in ECB Guideline 2006/16 of 10 November 2006 (as amended) on the legal framework for accounting and reporting in the ESCB.</t>
    </r>
  </si>
  <si>
    <r>
      <t>3</t>
    </r>
    <r>
      <rPr>
        <sz val="8"/>
        <rFont val="Verdana"/>
        <family val="2"/>
      </rPr>
      <t xml:space="preserve"> Includes items in the course of settlement.</t>
    </r>
  </si>
  <si>
    <r>
      <t xml:space="preserve">4 </t>
    </r>
    <r>
      <rPr>
        <sz val="8"/>
        <rFont val="Verdana"/>
        <family val="2"/>
      </rPr>
      <t>Includes provisions and revaluation accounts.</t>
    </r>
  </si>
  <si>
    <t xml:space="preserve">           </t>
  </si>
  <si>
    <t xml:space="preserve">            </t>
  </si>
  <si>
    <t xml:space="preserve">          </t>
  </si>
  <si>
    <t xml:space="preserve">         </t>
  </si>
  <si>
    <t xml:space="preserve">        </t>
  </si>
  <si>
    <r>
      <t xml:space="preserve">FINANCIAL STATEMENT OF THE CENTRAL BANK OF MALTA </t>
    </r>
    <r>
      <rPr>
        <b/>
        <vertAlign val="superscript"/>
        <sz val="10"/>
        <rFont val="Verdana"/>
        <family val="2"/>
      </rPr>
      <t>1</t>
    </r>
  </si>
  <si>
    <r>
      <t xml:space="preserve">2 </t>
    </r>
    <r>
      <rPr>
        <sz val="8"/>
        <rFont val="Verdana"/>
        <family val="2"/>
      </rPr>
      <t>Including items in course of settlement.</t>
    </r>
  </si>
  <si>
    <r>
      <t>Other assets</t>
    </r>
    <r>
      <rPr>
        <b/>
        <vertAlign val="superscript"/>
        <sz val="10"/>
        <rFont val="Verdana"/>
        <family val="2"/>
      </rPr>
      <t>2</t>
    </r>
  </si>
  <si>
    <r>
      <t xml:space="preserve">2 </t>
    </r>
    <r>
      <rPr>
        <sz val="8"/>
        <rFont val="Verdana"/>
        <family val="2"/>
      </rPr>
      <t>This comprises the Bank's share of euro banknotes issued in the Eurosystem, based on the banknote allocation key. This amount is purely notional and may not reflect the amount of currency in circulation in Malta; the series is not comparable with the data prior to January 2008. For 2008, remaining outstanding Maltese lira banknotes are included.</t>
    </r>
  </si>
  <si>
    <r>
      <t xml:space="preserve"> Gold</t>
    </r>
    <r>
      <rPr>
        <b/>
        <vertAlign val="superscript"/>
        <sz val="10"/>
        <rFont val="Verdana"/>
        <family val="2"/>
      </rPr>
      <t>2</t>
    </r>
  </si>
  <si>
    <r>
      <t xml:space="preserve"> IMF- related assets</t>
    </r>
    <r>
      <rPr>
        <b/>
        <vertAlign val="superscript"/>
        <sz val="10"/>
        <rFont val="Verdana"/>
        <family val="2"/>
      </rPr>
      <t>3</t>
    </r>
  </si>
  <si>
    <r>
      <t>Other</t>
    </r>
    <r>
      <rPr>
        <b/>
        <vertAlign val="superscript"/>
        <sz val="10"/>
        <rFont val="Verdana"/>
        <family val="2"/>
      </rPr>
      <t>4</t>
    </r>
  </si>
  <si>
    <t>Jan.</t>
  </si>
  <si>
    <t>-</t>
  </si>
  <si>
    <t>Feb.</t>
  </si>
  <si>
    <t>Mar.</t>
  </si>
  <si>
    <t>May.</t>
  </si>
  <si>
    <t>Jun.</t>
  </si>
  <si>
    <t>Jul.</t>
  </si>
  <si>
    <r>
      <t>1</t>
    </r>
    <r>
      <rPr>
        <sz val="8"/>
        <rFont val="Verdana"/>
        <family val="2"/>
      </rPr>
      <t>Figures are reported according to the prevailing accounting policies as explained each year in the 'Notes to the Accounts' in the Annual Report of the Central Bank of Malta.  Reclassification of data from December 1998 reflects changes in the presentation of the Central Bank of Malta's financial statements.</t>
    </r>
  </si>
  <si>
    <r>
      <t xml:space="preserve">2 </t>
    </r>
    <r>
      <rPr>
        <sz val="8"/>
        <rFont val="Verdana"/>
        <family val="2"/>
      </rPr>
      <t>Includes small amounts of other precious metals.</t>
    </r>
  </si>
  <si>
    <r>
      <t xml:space="preserve">3 </t>
    </r>
    <r>
      <rPr>
        <sz val="8"/>
        <rFont val="Verdana"/>
        <family val="2"/>
      </rPr>
      <t>Includes IMF Reserve Position and holdings of SDRs.</t>
    </r>
  </si>
  <si>
    <r>
      <t xml:space="preserve">4 </t>
    </r>
    <r>
      <rPr>
        <sz val="8"/>
        <rFont val="Verdana"/>
        <family val="2"/>
      </rPr>
      <t>Mainly includes cash and bank balances, placements with banks and securities.</t>
    </r>
  </si>
  <si>
    <r>
      <t>External liabilities</t>
    </r>
    <r>
      <rPr>
        <b/>
        <vertAlign val="superscript"/>
        <sz val="10"/>
        <rFont val="Verdana"/>
        <family val="2"/>
      </rPr>
      <t>3</t>
    </r>
  </si>
  <si>
    <r>
      <t>Other liabilities</t>
    </r>
    <r>
      <rPr>
        <b/>
        <vertAlign val="superscript"/>
        <sz val="10"/>
        <rFont val="Verdana"/>
        <family val="2"/>
      </rPr>
      <t>2</t>
    </r>
  </si>
  <si>
    <r>
      <t>Credit institutions</t>
    </r>
    <r>
      <rPr>
        <b/>
        <vertAlign val="superscript"/>
        <sz val="10"/>
        <rFont val="Verdana"/>
        <family val="2"/>
      </rPr>
      <t>2</t>
    </r>
  </si>
  <si>
    <r>
      <t>1</t>
    </r>
    <r>
      <rPr>
        <sz val="8"/>
        <rFont val="Verdana"/>
        <family val="2"/>
      </rPr>
      <t>Figures are reported according to the prevailing accounting policies as explained each year in the 'Notes to the Accounts' in the Annual Report of the Central Bank of Malta. Reclassification of data from December 1998 reflects changes in the presentation of the Central Bank of Malta's financial statements.</t>
    </r>
  </si>
  <si>
    <r>
      <t>2</t>
    </r>
    <r>
      <rPr>
        <sz val="10"/>
        <rFont val="Verdana"/>
        <family val="2"/>
      </rPr>
      <t>Includes Deposit Money Banks, Other Banking Institutions (up to December 2000) and International Banking Institutions (from January 1995). From December 2001, term deposits by banks previously classified as 'Other Liabilties' are classified as 'Bank Deposits'.</t>
    </r>
  </si>
  <si>
    <r>
      <t xml:space="preserve">3 </t>
    </r>
    <r>
      <rPr>
        <sz val="8"/>
        <rFont val="Verdana"/>
        <family val="2"/>
      </rPr>
      <t>Data prior to 2001 were included with 'Other Liabilities'.</t>
    </r>
  </si>
  <si>
    <t>of which: Minimum Reserve Requirements</t>
  </si>
  <si>
    <t xml:space="preserve">May.    </t>
  </si>
  <si>
    <t xml:space="preserve">June  </t>
  </si>
  <si>
    <t xml:space="preserve">July    </t>
  </si>
  <si>
    <t xml:space="preserve">Aug.     </t>
  </si>
  <si>
    <t xml:space="preserve">Sep.     </t>
  </si>
  <si>
    <t xml:space="preserve">Oct.     </t>
  </si>
  <si>
    <t xml:space="preserve">Nov.     </t>
  </si>
  <si>
    <t xml:space="preserve">Dec.     </t>
  </si>
  <si>
    <t xml:space="preserve">Jan.     </t>
  </si>
  <si>
    <t>Nov</t>
  </si>
  <si>
    <t>Dec</t>
  </si>
  <si>
    <t>Jan</t>
  </si>
  <si>
    <t>Feb</t>
  </si>
  <si>
    <t>Mar</t>
  </si>
  <si>
    <t>Apr</t>
  </si>
  <si>
    <t>Jun</t>
  </si>
  <si>
    <t>Jul</t>
  </si>
  <si>
    <t>Aug</t>
  </si>
  <si>
    <t>Sep</t>
  </si>
  <si>
    <t>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</si>
</sst>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 "/>
    <numFmt numFmtId="165" formatCode="#,##0.0"/>
    <numFmt numFmtId="166" formatCode="0.0"/>
    <numFmt numFmtId="167" formatCode="_-[$€-2]* #,##0.00_-;\-[$€-2]* #,##0.00_-;_-[$€-2]* &quot;-&quot;??_-"/>
    <numFmt numFmtId="168" formatCode="_(* #,##0.00_);_(* \(#,##0.00\);_(* \-??_);_(@_)"/>
    <numFmt numFmtId="169" formatCode="_-* #,##0.00_-;\-* #,##0.00_-;_-* \-??_-;_-@_-"/>
    <numFmt numFmtId="170" formatCode="_(\$* #,##0.00_);_(\$* \(#,##0.00\);_(\$* \-??_);_(@_)"/>
    <numFmt numFmtId="171" formatCode="_(&quot;$&quot;* #,##0.00_);_(&quot;$&quot;* \(#,##0.00\);_(&quot;$&quot;* &quot;-&quot;??_);_(@_)"/>
    <numFmt numFmtId="172" formatCode="_-[$€-2]* #,##0.00_-;\-[$€-2]* #,##0.00_-;_-[$€-2]* \-??_-"/>
    <numFmt numFmtId="173" formatCode="_-* #,##0.0_-;\-* #,##0.0_-;_-* &quot;-&quot;??_-;_-@_-"/>
  </numFmts>
  <fonts count="2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Verdana"/>
      <family val="2"/>
    </font>
    <font>
      <b/>
      <vertAlign val="superscript"/>
      <sz val="10"/>
      <name val="Verdana"/>
      <family val="2"/>
    </font>
    <font>
      <sz val="10"/>
      <name val="Verdana"/>
      <family val="2"/>
    </font>
    <font>
      <i/>
      <sz val="10"/>
      <name val="Verdana"/>
      <family val="2"/>
    </font>
    <font>
      <b/>
      <sz val="18"/>
      <name val="Verdana"/>
      <family val="2"/>
    </font>
    <font>
      <vertAlign val="superscript"/>
      <sz val="8"/>
      <name val="Verdana"/>
      <family val="2"/>
    </font>
    <font>
      <sz val="8"/>
      <name val="Verdana"/>
      <family val="2"/>
    </font>
    <font>
      <sz val="10"/>
      <name val="Arial"/>
      <family val="2"/>
    </font>
    <font>
      <sz val="10"/>
      <color indexed="8"/>
      <name val="Arial"/>
      <family val="2"/>
    </font>
    <font>
      <sz val="10"/>
      <name val="Calibri"/>
      <family val="2"/>
    </font>
    <font>
      <sz val="10"/>
      <color theme="1"/>
      <name val="Calibri"/>
      <family val="2"/>
    </font>
    <font>
      <sz val="11"/>
      <color theme="1"/>
      <name val="Calibri"/>
      <family val="2"/>
      <scheme val="minor"/>
    </font>
    <font>
      <sz val="10"/>
      <color indexed="8"/>
      <name val="Calibri"/>
      <family val="2"/>
    </font>
    <font>
      <sz val="10"/>
      <name val="Arial MT"/>
    </font>
    <font>
      <sz val="11"/>
      <color indexed="8"/>
      <name val="Calibri"/>
      <family val="2"/>
    </font>
    <font>
      <sz val="10"/>
      <color theme="1"/>
      <name val="Calibri"/>
      <family val="2"/>
      <scheme val="minor"/>
    </font>
    <font>
      <sz val="10"/>
      <color rgb="FFFF0000"/>
      <name val="Arial"/>
      <family val="2"/>
    </font>
    <font>
      <sz val="10"/>
      <color rgb="FFFF0000"/>
      <name val="Verdana"/>
      <family val="2"/>
    </font>
    <font>
      <sz val="10"/>
      <name val="Arial"/>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gray125">
        <fgColor indexed="8"/>
      </patternFill>
    </fill>
  </fills>
  <borders count="32">
    <border>
      <left/>
      <right/>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8"/>
      </left>
      <right/>
      <top style="thin">
        <color indexed="8"/>
      </top>
      <bottom/>
      <diagonal/>
    </border>
  </borders>
  <cellStyleXfs count="21612">
    <xf numFmtId="0" fontId="0" fillId="0" borderId="0"/>
    <xf numFmtId="43" fontId="17"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167" fontId="7"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15" fillId="0" borderId="0"/>
    <xf numFmtId="0" fontId="15" fillId="0" borderId="0">
      <alignment vertical="top"/>
    </xf>
    <xf numFmtId="0" fontId="18" fillId="0" borderId="0"/>
    <xf numFmtId="0" fontId="15" fillId="0" borderId="0">
      <alignment vertical="top"/>
    </xf>
    <xf numFmtId="0" fontId="17" fillId="0" borderId="0"/>
    <xf numFmtId="0" fontId="17" fillId="0" borderId="0"/>
    <xf numFmtId="0" fontId="17" fillId="0" borderId="0"/>
    <xf numFmtId="0" fontId="19" fillId="0" borderId="0"/>
    <xf numFmtId="0" fontId="15" fillId="0" borderId="0">
      <alignment vertical="top"/>
    </xf>
    <xf numFmtId="0" fontId="19" fillId="0" borderId="0"/>
    <xf numFmtId="9" fontId="17" fillId="0" borderId="0" applyFont="0" applyFill="0" applyBorder="0" applyAlignment="0" applyProtection="0"/>
    <xf numFmtId="0" fontId="16" fillId="0" borderId="0">
      <alignment vertical="top"/>
    </xf>
    <xf numFmtId="43" fontId="18" fillId="0" borderId="0" applyFont="0" applyFill="0" applyBorder="0" applyAlignment="0" applyProtection="0"/>
    <xf numFmtId="0" fontId="21" fillId="4" borderId="31"/>
    <xf numFmtId="0" fontId="21" fillId="4" borderId="31"/>
    <xf numFmtId="43" fontId="7" fillId="0" borderId="0" applyFont="0" applyFill="0" applyBorder="0" applyAlignment="0" applyProtection="0"/>
    <xf numFmtId="168"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ill="0" applyBorder="0" applyProtection="0">
      <alignment vertical="top"/>
    </xf>
    <xf numFmtId="168" fontId="7" fillId="0" borderId="0" applyFill="0" applyBorder="0" applyProtection="0">
      <alignment vertical="top"/>
    </xf>
    <xf numFmtId="168" fontId="7" fillId="0" borderId="0" applyFill="0" applyBorder="0" applyProtection="0">
      <alignment vertical="top"/>
    </xf>
    <xf numFmtId="168"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ill="0" applyBorder="0" applyProtection="0">
      <alignment vertical="top"/>
    </xf>
    <xf numFmtId="43" fontId="7" fillId="0" borderId="0" applyFont="0" applyFill="0" applyBorder="0" applyAlignment="0" applyProtection="0"/>
    <xf numFmtId="168" fontId="7" fillId="0" borderId="0" applyFill="0" applyBorder="0" applyProtection="0">
      <alignment vertical="top"/>
    </xf>
    <xf numFmtId="168" fontId="7" fillId="0" borderId="0" applyFill="0" applyBorder="0" applyProtection="0">
      <alignment vertical="top"/>
    </xf>
    <xf numFmtId="168"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169" fontId="7" fillId="0" borderId="0" applyFill="0" applyBorder="0" applyProtection="0">
      <alignment vertical="top"/>
    </xf>
    <xf numFmtId="43" fontId="7" fillId="0" borderId="0" applyFont="0" applyFill="0" applyBorder="0" applyAlignment="0" applyProtection="0"/>
    <xf numFmtId="169"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9" fontId="7" fillId="0" borderId="0" applyFill="0" applyBorder="0" applyProtection="0">
      <alignment vertical="top"/>
    </xf>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9"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ill="0" applyBorder="0" applyProtection="0">
      <alignment vertical="top"/>
    </xf>
    <xf numFmtId="168" fontId="7" fillId="0" borderId="0" applyFill="0" applyBorder="0" applyProtection="0">
      <alignment vertical="top"/>
    </xf>
    <xf numFmtId="168"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ill="0" applyBorder="0" applyProtection="0">
      <alignment vertical="top"/>
    </xf>
    <xf numFmtId="168" fontId="7" fillId="0" borderId="0" applyFill="0" applyBorder="0" applyProtection="0">
      <alignment vertical="top"/>
    </xf>
    <xf numFmtId="43" fontId="7" fillId="0" borderId="0" applyFont="0" applyFill="0" applyBorder="0" applyAlignment="0" applyProtection="0"/>
    <xf numFmtId="168" fontId="7" fillId="0" borderId="0" applyFill="0" applyBorder="0" applyProtection="0">
      <alignment vertical="top"/>
    </xf>
    <xf numFmtId="168" fontId="7" fillId="0" borderId="0" applyFill="0" applyBorder="0" applyProtection="0">
      <alignment vertical="top"/>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7" fillId="0" borderId="0" applyFill="0" applyBorder="0" applyProtection="0">
      <alignment vertical="top"/>
    </xf>
    <xf numFmtId="170" fontId="7" fillId="0" borderId="0" applyFill="0" applyBorder="0" applyProtection="0">
      <alignment vertical="top"/>
    </xf>
    <xf numFmtId="170" fontId="7" fillId="0" borderId="0" applyFill="0" applyBorder="0" applyProtection="0">
      <alignment vertical="top"/>
    </xf>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0" fontId="7" fillId="0" borderId="0" applyFill="0" applyBorder="0" applyProtection="0">
      <alignment vertical="top"/>
    </xf>
    <xf numFmtId="171"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0" fontId="7" fillId="0" borderId="0" applyFill="0" applyBorder="0" applyProtection="0">
      <alignment vertical="top"/>
    </xf>
    <xf numFmtId="171" fontId="7" fillId="0" borderId="0" applyFont="0" applyFill="0" applyBorder="0" applyAlignment="0" applyProtection="0"/>
    <xf numFmtId="171"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72" fontId="7" fillId="0" borderId="0" applyFill="0" applyBorder="0" applyProtection="0">
      <alignment vertical="top"/>
    </xf>
    <xf numFmtId="167" fontId="7" fillId="0" borderId="0" applyFont="0" applyFill="0" applyBorder="0" applyAlignment="0" applyProtection="0"/>
    <xf numFmtId="172" fontId="7" fillId="0" borderId="0" applyFill="0" applyBorder="0" applyProtection="0">
      <alignment vertical="top"/>
    </xf>
    <xf numFmtId="167" fontId="7" fillId="0" borderId="0" applyFont="0" applyFill="0" applyBorder="0" applyAlignment="0" applyProtection="0"/>
    <xf numFmtId="172" fontId="7" fillId="0" borderId="0" applyFill="0" applyBorder="0" applyProtection="0">
      <alignment vertical="top"/>
    </xf>
    <xf numFmtId="167" fontId="7" fillId="0" borderId="0" applyFont="0" applyFill="0" applyBorder="0" applyAlignment="0" applyProtection="0"/>
    <xf numFmtId="167" fontId="7" fillId="0" borderId="0" applyFont="0" applyFill="0" applyBorder="0" applyAlignment="0" applyProtection="0"/>
    <xf numFmtId="172" fontId="7" fillId="0" borderId="0" applyFill="0" applyBorder="0" applyProtection="0">
      <alignment vertical="top"/>
    </xf>
    <xf numFmtId="0" fontId="7" fillId="0" borderId="0">
      <alignment horizontal="left" indent="2"/>
    </xf>
    <xf numFmtId="0" fontId="7" fillId="0" borderId="0">
      <alignment vertical="top"/>
    </xf>
    <xf numFmtId="0" fontId="7" fillId="0" borderId="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 fillId="0" borderId="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18" fillId="0" borderId="0"/>
    <xf numFmtId="0" fontId="20"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20"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0" borderId="0"/>
    <xf numFmtId="0" fontId="18" fillId="0" borderId="0"/>
    <xf numFmtId="0" fontId="18" fillId="0" borderId="0"/>
    <xf numFmtId="0" fontId="18" fillId="0" borderId="0"/>
    <xf numFmtId="0" fontId="18" fillId="0" borderId="0"/>
    <xf numFmtId="0" fontId="20" fillId="0" borderId="0"/>
    <xf numFmtId="0" fontId="23" fillId="0" borderId="0"/>
    <xf numFmtId="0" fontId="18" fillId="0" borderId="0"/>
    <xf numFmtId="0" fontId="18" fillId="0" borderId="0"/>
    <xf numFmtId="0" fontId="23" fillId="0" borderId="0"/>
    <xf numFmtId="0" fontId="23" fillId="0" borderId="0"/>
    <xf numFmtId="0" fontId="23" fillId="0" borderId="0"/>
    <xf numFmtId="0" fontId="23" fillId="0" borderId="0"/>
    <xf numFmtId="0" fontId="18" fillId="0" borderId="0"/>
    <xf numFmtId="0" fontId="18" fillId="0" borderId="0"/>
    <xf numFmtId="0" fontId="18" fillId="0" borderId="0"/>
    <xf numFmtId="0" fontId="18" fillId="0" borderId="0"/>
    <xf numFmtId="0" fontId="18"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2" fillId="0" borderId="0"/>
    <xf numFmtId="0" fontId="1" fillId="0" borderId="0"/>
    <xf numFmtId="43" fontId="26" fillId="0" borderId="0" applyFont="0" applyFill="0" applyBorder="0" applyAlignment="0" applyProtection="0"/>
  </cellStyleXfs>
  <cellXfs count="144">
    <xf numFmtId="0" fontId="0" fillId="0" borderId="0" xfId="0"/>
    <xf numFmtId="0" fontId="10" fillId="0" borderId="0" xfId="0" applyFont="1"/>
    <xf numFmtId="0" fontId="10" fillId="0" borderId="0" xfId="0" applyFont="1" applyAlignment="1">
      <alignment horizontal="right" indent="3"/>
    </xf>
    <xf numFmtId="165" fontId="10" fillId="0" borderId="0" xfId="0" applyNumberFormat="1" applyFont="1" applyAlignment="1">
      <alignment horizontal="right" indent="2"/>
    </xf>
    <xf numFmtId="0" fontId="10" fillId="0" borderId="0" xfId="0" applyFont="1" applyAlignment="1">
      <alignment horizontal="center"/>
    </xf>
    <xf numFmtId="3" fontId="10" fillId="0" borderId="0" xfId="0" applyNumberFormat="1" applyFont="1"/>
    <xf numFmtId="0" fontId="11" fillId="2" borderId="0" xfId="0" applyFont="1" applyFill="1" applyAlignment="1">
      <alignment horizontal="right"/>
    </xf>
    <xf numFmtId="0" fontId="11" fillId="0" borderId="0" xfId="0" applyFont="1" applyAlignment="1">
      <alignment horizontal="left"/>
    </xf>
    <xf numFmtId="0" fontId="11" fillId="0" borderId="0" xfId="0" applyFont="1"/>
    <xf numFmtId="0" fontId="10" fillId="0" borderId="1" xfId="0" applyFont="1" applyBorder="1" applyAlignment="1">
      <alignment horizontal="left" indent="1"/>
    </xf>
    <xf numFmtId="0" fontId="10" fillId="0" borderId="0" xfId="0" applyFont="1" applyAlignment="1">
      <alignment horizontal="centerContinuous"/>
    </xf>
    <xf numFmtId="165" fontId="10" fillId="0" borderId="0" xfId="0" applyNumberFormat="1" applyFont="1" applyAlignment="1">
      <alignment horizontal="right"/>
    </xf>
    <xf numFmtId="165" fontId="10" fillId="0" borderId="2" xfId="0" applyNumberFormat="1" applyFont="1" applyBorder="1" applyAlignment="1">
      <alignment horizontal="right" indent="2"/>
    </xf>
    <xf numFmtId="0" fontId="8" fillId="3" borderId="3" xfId="0" applyFont="1" applyFill="1" applyBorder="1" applyAlignment="1">
      <alignment horizontal="center" vertical="center" wrapText="1"/>
    </xf>
    <xf numFmtId="3" fontId="10" fillId="0" borderId="4"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165" fontId="10" fillId="0" borderId="0" xfId="0" applyNumberFormat="1" applyFont="1" applyAlignment="1">
      <alignment horizontal="right" indent="1"/>
    </xf>
    <xf numFmtId="165" fontId="10" fillId="0" borderId="0" xfId="0" applyNumberFormat="1" applyFont="1" applyAlignment="1">
      <alignment horizontal="right" indent="3"/>
    </xf>
    <xf numFmtId="0" fontId="8" fillId="0" borderId="7" xfId="0" applyFont="1" applyBorder="1" applyAlignment="1">
      <alignment horizontal="right" indent="1"/>
    </xf>
    <xf numFmtId="0" fontId="8" fillId="0" borderId="1" xfId="0" applyFont="1" applyBorder="1" applyAlignment="1">
      <alignment horizontal="right" indent="1"/>
    </xf>
    <xf numFmtId="165" fontId="10" fillId="0" borderId="2" xfId="0" applyNumberFormat="1" applyFont="1" applyBorder="1" applyAlignment="1">
      <alignment horizontal="right" vertical="center" wrapText="1" indent="2"/>
    </xf>
    <xf numFmtId="165" fontId="10" fillId="0" borderId="0" xfId="0" applyNumberFormat="1" applyFont="1" applyAlignment="1">
      <alignment horizontal="right" vertical="center" wrapText="1" indent="2"/>
    </xf>
    <xf numFmtId="165" fontId="10" fillId="0" borderId="8" xfId="0" applyNumberFormat="1" applyFont="1" applyBorder="1" applyAlignment="1">
      <alignment horizontal="right" vertical="center" wrapText="1" indent="2"/>
    </xf>
    <xf numFmtId="165" fontId="10" fillId="0" borderId="8" xfId="0" applyNumberFormat="1" applyFont="1" applyBorder="1" applyAlignment="1">
      <alignment horizontal="right" indent="1"/>
    </xf>
    <xf numFmtId="0" fontId="10" fillId="0" borderId="9" xfId="0" applyFont="1" applyBorder="1" applyAlignment="1">
      <alignment horizontal="left" indent="1"/>
    </xf>
    <xf numFmtId="0" fontId="10" fillId="0" borderId="0" xfId="8" applyFont="1"/>
    <xf numFmtId="0" fontId="11" fillId="0" borderId="0" xfId="8" applyFont="1" applyAlignment="1">
      <alignment horizontal="left"/>
    </xf>
    <xf numFmtId="0" fontId="11" fillId="0" borderId="0" xfId="8" applyFont="1"/>
    <xf numFmtId="0" fontId="10" fillId="0" borderId="0" xfId="8" applyFont="1" applyAlignment="1">
      <alignment horizontal="right" indent="3"/>
    </xf>
    <xf numFmtId="0" fontId="11" fillId="2" borderId="0" xfId="8" applyFont="1" applyFill="1" applyAlignment="1">
      <alignment horizontal="right"/>
    </xf>
    <xf numFmtId="0" fontId="8" fillId="3" borderId="10" xfId="8" applyFont="1" applyFill="1" applyBorder="1" applyAlignment="1">
      <alignment horizontal="center" vertical="center" wrapText="1"/>
    </xf>
    <xf numFmtId="0" fontId="8" fillId="3" borderId="11" xfId="8" applyFont="1" applyFill="1" applyBorder="1" applyAlignment="1">
      <alignment horizontal="center" vertical="center" wrapText="1"/>
    </xf>
    <xf numFmtId="0" fontId="8" fillId="2" borderId="1" xfId="8" applyFont="1" applyFill="1" applyBorder="1" applyAlignment="1">
      <alignment horizontal="right" indent="1"/>
    </xf>
    <xf numFmtId="165" fontId="10" fillId="0" borderId="0" xfId="8" applyNumberFormat="1" applyFont="1" applyAlignment="1">
      <alignment horizontal="left" indent="2"/>
    </xf>
    <xf numFmtId="165" fontId="10" fillId="0" borderId="0" xfId="8" applyNumberFormat="1" applyFont="1" applyAlignment="1">
      <alignment horizontal="left" indent="1"/>
    </xf>
    <xf numFmtId="165" fontId="10" fillId="0" borderId="0" xfId="8" applyNumberFormat="1" applyFont="1" applyAlignment="1">
      <alignment horizontal="right" indent="2"/>
    </xf>
    <xf numFmtId="165" fontId="10" fillId="0" borderId="8" xfId="8" applyNumberFormat="1" applyFont="1" applyBorder="1" applyAlignment="1">
      <alignment horizontal="left" indent="1"/>
    </xf>
    <xf numFmtId="165" fontId="10" fillId="0" borderId="0" xfId="8" applyNumberFormat="1" applyFont="1"/>
    <xf numFmtId="0" fontId="10" fillId="2" borderId="1" xfId="8" applyFont="1" applyFill="1" applyBorder="1" applyAlignment="1">
      <alignment horizontal="left" indent="1"/>
    </xf>
    <xf numFmtId="165" fontId="10" fillId="0" borderId="0" xfId="8" applyNumberFormat="1" applyFont="1" applyAlignment="1">
      <alignment horizontal="right" indent="3"/>
    </xf>
    <xf numFmtId="165" fontId="10" fillId="0" borderId="8" xfId="8" applyNumberFormat="1" applyFont="1" applyBorder="1" applyAlignment="1">
      <alignment horizontal="right" indent="3"/>
    </xf>
    <xf numFmtId="165" fontId="10" fillId="0" borderId="0" xfId="8" applyNumberFormat="1" applyFont="1" applyAlignment="1">
      <alignment horizontal="right" indent="1"/>
    </xf>
    <xf numFmtId="165" fontId="10" fillId="0" borderId="8" xfId="8" applyNumberFormat="1" applyFont="1" applyBorder="1" applyAlignment="1">
      <alignment horizontal="right" indent="1"/>
    </xf>
    <xf numFmtId="0" fontId="10" fillId="0" borderId="1" xfId="8" applyFont="1" applyBorder="1" applyAlignment="1">
      <alignment horizontal="left" indent="1"/>
    </xf>
    <xf numFmtId="0" fontId="8" fillId="0" borderId="1" xfId="8" applyFont="1" applyBorder="1" applyAlignment="1">
      <alignment horizontal="right" indent="1"/>
    </xf>
    <xf numFmtId="166" fontId="10" fillId="0" borderId="0" xfId="8" applyNumberFormat="1" applyFont="1"/>
    <xf numFmtId="0" fontId="10" fillId="0" borderId="12" xfId="8" applyFont="1" applyBorder="1" applyAlignment="1">
      <alignment horizontal="left" indent="1"/>
    </xf>
    <xf numFmtId="165" fontId="10" fillId="0" borderId="13" xfId="8" applyNumberFormat="1" applyFont="1" applyBorder="1" applyAlignment="1">
      <alignment horizontal="right" indent="2"/>
    </xf>
    <xf numFmtId="165" fontId="10" fillId="0" borderId="14" xfId="8" applyNumberFormat="1" applyFont="1" applyBorder="1" applyAlignment="1">
      <alignment horizontal="right" indent="2"/>
    </xf>
    <xf numFmtId="165" fontId="10" fillId="0" borderId="14" xfId="8" applyNumberFormat="1" applyFont="1" applyBorder="1" applyAlignment="1">
      <alignment horizontal="right" indent="1"/>
    </xf>
    <xf numFmtId="165" fontId="10" fillId="0" borderId="15" xfId="8" applyNumberFormat="1" applyFont="1" applyBorder="1" applyAlignment="1">
      <alignment horizontal="right" indent="1"/>
    </xf>
    <xf numFmtId="0" fontId="10" fillId="0" borderId="0" xfId="8" applyFont="1" applyAlignment="1">
      <alignment horizontal="left" indent="1"/>
    </xf>
    <xf numFmtId="0" fontId="10" fillId="0" borderId="0" xfId="8" applyFont="1" applyAlignment="1">
      <alignment horizontal="center"/>
    </xf>
    <xf numFmtId="0" fontId="10" fillId="0" borderId="0" xfId="8" applyFont="1" applyAlignment="1">
      <alignment horizontal="centerContinuous"/>
    </xf>
    <xf numFmtId="164" fontId="10" fillId="0" borderId="0" xfId="8" applyNumberFormat="1" applyFont="1"/>
    <xf numFmtId="165" fontId="10" fillId="0" borderId="0" xfId="8" applyNumberFormat="1" applyFont="1" applyAlignment="1">
      <alignment horizontal="right" vertical="center" wrapText="1" indent="1"/>
    </xf>
    <xf numFmtId="165" fontId="10" fillId="0" borderId="8" xfId="8" applyNumberFormat="1" applyFont="1" applyBorder="1" applyAlignment="1">
      <alignment horizontal="right" vertical="center" wrapText="1" indent="1"/>
    </xf>
    <xf numFmtId="3" fontId="10" fillId="0" borderId="0" xfId="8" applyNumberFormat="1" applyFont="1" applyAlignment="1">
      <alignment horizontal="center" vertical="center" wrapText="1"/>
    </xf>
    <xf numFmtId="165" fontId="10" fillId="0" borderId="8" xfId="8" applyNumberFormat="1" applyFont="1" applyBorder="1" applyAlignment="1">
      <alignment horizontal="right" indent="2"/>
    </xf>
    <xf numFmtId="165" fontId="10" fillId="0" borderId="0" xfId="8" applyNumberFormat="1" applyFont="1" applyAlignment="1">
      <alignment horizontal="right"/>
    </xf>
    <xf numFmtId="165" fontId="10" fillId="0" borderId="8" xfId="8" applyNumberFormat="1" applyFont="1" applyBorder="1" applyAlignment="1">
      <alignment horizontal="right" vertical="center" wrapText="1" indent="2"/>
    </xf>
    <xf numFmtId="165" fontId="10" fillId="0" borderId="0" xfId="8" applyNumberFormat="1" applyFont="1" applyAlignment="1">
      <alignment horizontal="right" vertical="center" wrapText="1"/>
    </xf>
    <xf numFmtId="165" fontId="10" fillId="0" borderId="2" xfId="8" applyNumberFormat="1" applyFont="1" applyBorder="1" applyAlignment="1">
      <alignment horizontal="right" indent="1"/>
    </xf>
    <xf numFmtId="165" fontId="10" fillId="0" borderId="0" xfId="8" applyNumberFormat="1" applyFont="1" applyAlignment="1">
      <alignment horizontal="center" vertical="center" wrapText="1"/>
    </xf>
    <xf numFmtId="165" fontId="10" fillId="0" borderId="13" xfId="8" applyNumberFormat="1" applyFont="1" applyBorder="1" applyAlignment="1">
      <alignment horizontal="right" indent="1"/>
    </xf>
    <xf numFmtId="165" fontId="10" fillId="0" borderId="14" xfId="8" applyNumberFormat="1" applyFont="1" applyBorder="1" applyAlignment="1">
      <alignment horizontal="right"/>
    </xf>
    <xf numFmtId="165" fontId="10" fillId="0" borderId="15" xfId="8" applyNumberFormat="1" applyFont="1" applyBorder="1" applyAlignment="1">
      <alignment horizontal="right" vertical="center" wrapText="1" indent="2"/>
    </xf>
    <xf numFmtId="0" fontId="13" fillId="0" borderId="0" xfId="8" applyFont="1" applyAlignment="1">
      <alignment wrapText="1"/>
    </xf>
    <xf numFmtId="3" fontId="10" fillId="0" borderId="0" xfId="8" applyNumberFormat="1" applyFont="1"/>
    <xf numFmtId="0" fontId="10" fillId="0" borderId="8" xfId="0" applyFont="1" applyBorder="1"/>
    <xf numFmtId="4" fontId="10" fillId="0" borderId="0" xfId="0" applyNumberFormat="1" applyFont="1"/>
    <xf numFmtId="0" fontId="10" fillId="0" borderId="12" xfId="0" applyFont="1" applyBorder="1" applyAlignment="1">
      <alignment horizontal="left" indent="1"/>
    </xf>
    <xf numFmtId="3" fontId="10" fillId="0" borderId="0" xfId="0" applyNumberFormat="1" applyFont="1" applyAlignment="1">
      <alignment horizontal="right" indent="3"/>
    </xf>
    <xf numFmtId="0" fontId="8" fillId="0" borderId="1" xfId="0" applyFont="1" applyBorder="1" applyAlignment="1">
      <alignment horizontal="left" indent="1"/>
    </xf>
    <xf numFmtId="165" fontId="10" fillId="0" borderId="13" xfId="0" applyNumberFormat="1" applyFont="1" applyBorder="1" applyAlignment="1">
      <alignment horizontal="right" vertical="center" wrapText="1" indent="2"/>
    </xf>
    <xf numFmtId="165" fontId="10" fillId="0" borderId="14" xfId="0" applyNumberFormat="1" applyFont="1" applyBorder="1" applyAlignment="1">
      <alignment horizontal="right" vertical="center" wrapText="1" indent="2"/>
    </xf>
    <xf numFmtId="165" fontId="10" fillId="0" borderId="15" xfId="0" applyNumberFormat="1" applyFont="1" applyBorder="1" applyAlignment="1">
      <alignment horizontal="right" vertical="center" wrapText="1" indent="2"/>
    </xf>
    <xf numFmtId="0" fontId="10" fillId="0" borderId="0" xfId="0" applyFont="1" applyAlignment="1">
      <alignment horizontal="left" indent="1"/>
    </xf>
    <xf numFmtId="173" fontId="0" fillId="0" borderId="0" xfId="0" applyNumberFormat="1" applyAlignment="1">
      <alignment horizontal="left"/>
    </xf>
    <xf numFmtId="173" fontId="0" fillId="0" borderId="0" xfId="0" applyNumberFormat="1"/>
    <xf numFmtId="43" fontId="10" fillId="0" borderId="0" xfId="0" applyNumberFormat="1" applyFont="1"/>
    <xf numFmtId="173" fontId="24" fillId="0" borderId="0" xfId="0" applyNumberFormat="1" applyFont="1"/>
    <xf numFmtId="0" fontId="25" fillId="0" borderId="0" xfId="0" applyFont="1"/>
    <xf numFmtId="43" fontId="25" fillId="0" borderId="0" xfId="0" applyNumberFormat="1" applyFont="1"/>
    <xf numFmtId="165" fontId="10" fillId="0" borderId="14" xfId="0" applyNumberFormat="1" applyFont="1" applyBorder="1" applyAlignment="1">
      <alignment horizontal="right" indent="2"/>
    </xf>
    <xf numFmtId="165" fontId="10" fillId="0" borderId="14" xfId="0" applyNumberFormat="1" applyFont="1" applyBorder="1" applyAlignment="1">
      <alignment horizontal="right" indent="3"/>
    </xf>
    <xf numFmtId="165" fontId="10" fillId="0" borderId="14" xfId="0" applyNumberFormat="1" applyFont="1" applyBorder="1" applyAlignment="1">
      <alignment horizontal="right" indent="1"/>
    </xf>
    <xf numFmtId="165" fontId="10" fillId="0" borderId="15" xfId="0" applyNumberFormat="1" applyFont="1" applyBorder="1" applyAlignment="1">
      <alignment horizontal="right" indent="1"/>
    </xf>
    <xf numFmtId="47" fontId="10" fillId="0" borderId="0" xfId="0" applyNumberFormat="1" applyFont="1"/>
    <xf numFmtId="47" fontId="10" fillId="0" borderId="0" xfId="0" applyNumberFormat="1" applyFont="1" applyAlignment="1">
      <alignment horizontal="center"/>
    </xf>
    <xf numFmtId="22" fontId="10" fillId="0" borderId="0" xfId="0" applyNumberFormat="1" applyFont="1"/>
    <xf numFmtId="0" fontId="13" fillId="0" borderId="0" xfId="0" applyFont="1" applyAlignment="1">
      <alignment horizontal="left"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xf>
    <xf numFmtId="0" fontId="10" fillId="0" borderId="0" xfId="0" applyFont="1" applyAlignment="1">
      <alignment horizontal="center" wrapText="1"/>
    </xf>
    <xf numFmtId="0" fontId="13" fillId="0" borderId="0" xfId="0" applyFont="1" applyAlignment="1">
      <alignment horizontal="justify"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0" fillId="0" borderId="0" xfId="0" applyFont="1" applyAlignment="1">
      <alignment horizontal="center" vertical="center" wrapText="1"/>
    </xf>
    <xf numFmtId="3" fontId="13" fillId="0" borderId="0" xfId="0" applyNumberFormat="1" applyFont="1" applyAlignment="1">
      <alignment vertical="center" wrapText="1"/>
    </xf>
    <xf numFmtId="0" fontId="14" fillId="0" borderId="0" xfId="0" applyFont="1" applyAlignment="1">
      <alignment vertical="center" wrapText="1"/>
    </xf>
    <xf numFmtId="0" fontId="8" fillId="3" borderId="24" xfId="0" applyFont="1" applyFill="1" applyBorder="1" applyAlignment="1">
      <alignment horizontal="center" vertical="center" wrapText="1"/>
    </xf>
    <xf numFmtId="0" fontId="8" fillId="3" borderId="21" xfId="0" applyFont="1" applyFill="1" applyBorder="1" applyAlignment="1">
      <alignment wrapText="1"/>
    </xf>
    <xf numFmtId="0" fontId="8" fillId="3" borderId="3" xfId="0" applyFont="1" applyFill="1" applyBorder="1" applyAlignment="1">
      <alignment horizontal="center" vertical="center"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8" fillId="3" borderId="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0" fillId="0" borderId="0" xfId="0" applyAlignment="1">
      <alignment horizontal="center"/>
    </xf>
    <xf numFmtId="0" fontId="10" fillId="0" borderId="0" xfId="0" applyFont="1" applyAlignment="1">
      <alignment horizontal="center" vertical="center"/>
    </xf>
    <xf numFmtId="0" fontId="13" fillId="0" borderId="0" xfId="8" applyFont="1" applyAlignment="1">
      <alignment horizontal="left" wrapText="1"/>
    </xf>
    <xf numFmtId="0" fontId="12" fillId="0" borderId="0" xfId="8" applyFont="1" applyAlignment="1">
      <alignment horizontal="center"/>
    </xf>
    <xf numFmtId="0" fontId="8" fillId="0" borderId="0" xfId="8" applyFont="1" applyAlignment="1">
      <alignment horizontal="center" vertical="center"/>
    </xf>
    <xf numFmtId="0" fontId="10" fillId="0" borderId="0" xfId="8" applyFont="1" applyAlignment="1">
      <alignment horizontal="center" vertical="center"/>
    </xf>
    <xf numFmtId="0" fontId="8" fillId="3" borderId="22" xfId="8" applyFont="1" applyFill="1" applyBorder="1" applyAlignment="1">
      <alignment horizontal="center" vertical="center" wrapText="1"/>
    </xf>
    <xf numFmtId="0" fontId="8" fillId="3" borderId="23" xfId="8" applyFont="1" applyFill="1" applyBorder="1" applyAlignment="1">
      <alignment horizontal="center" vertical="center" wrapText="1"/>
    </xf>
    <xf numFmtId="0" fontId="8" fillId="3" borderId="27" xfId="8" applyFont="1" applyFill="1" applyBorder="1" applyAlignment="1">
      <alignment horizontal="center" vertical="center" wrapText="1"/>
    </xf>
    <xf numFmtId="0" fontId="8" fillId="3" borderId="10" xfId="8" applyFont="1" applyFill="1" applyBorder="1" applyAlignment="1">
      <alignment horizontal="center" vertical="center" wrapText="1"/>
    </xf>
    <xf numFmtId="0" fontId="8" fillId="3" borderId="18" xfId="8" applyFont="1" applyFill="1" applyBorder="1" applyAlignment="1">
      <alignment horizontal="center" vertical="center" wrapText="1"/>
    </xf>
    <xf numFmtId="0" fontId="8" fillId="3" borderId="19" xfId="8" applyFont="1" applyFill="1" applyBorder="1" applyAlignment="1">
      <alignment horizontal="center" vertical="center" wrapText="1"/>
    </xf>
    <xf numFmtId="0" fontId="8" fillId="3" borderId="28" xfId="8" applyFont="1" applyFill="1" applyBorder="1" applyAlignment="1">
      <alignment horizontal="center" vertical="center" wrapText="1"/>
    </xf>
    <xf numFmtId="0" fontId="8" fillId="3" borderId="29" xfId="8" applyFont="1" applyFill="1" applyBorder="1" applyAlignment="1">
      <alignment horizontal="center" vertical="center" wrapText="1"/>
    </xf>
    <xf numFmtId="0" fontId="8" fillId="3" borderId="20" xfId="8" applyFont="1" applyFill="1" applyBorder="1" applyAlignment="1">
      <alignment horizontal="center" vertical="center" wrapText="1"/>
    </xf>
    <xf numFmtId="0" fontId="8" fillId="3" borderId="30" xfId="8" applyFont="1" applyFill="1" applyBorder="1" applyAlignment="1">
      <alignment horizontal="center" vertical="center" wrapText="1"/>
    </xf>
    <xf numFmtId="0" fontId="8" fillId="3" borderId="21" xfId="8" applyFont="1" applyFill="1" applyBorder="1" applyAlignment="1">
      <alignment horizontal="center" vertical="center" wrapText="1"/>
    </xf>
    <xf numFmtId="0" fontId="8" fillId="3" borderId="16" xfId="8" applyFont="1" applyFill="1" applyBorder="1" applyAlignment="1">
      <alignment horizontal="center" vertical="center" wrapText="1"/>
    </xf>
    <xf numFmtId="0" fontId="8" fillId="3" borderId="17" xfId="8" applyFont="1" applyFill="1" applyBorder="1" applyAlignment="1">
      <alignment horizontal="center" vertical="center" wrapText="1"/>
    </xf>
    <xf numFmtId="173" fontId="10" fillId="0" borderId="0" xfId="21611" applyNumberFormat="1" applyFont="1" applyAlignment="1">
      <alignment horizontal="right" vertical="center" wrapText="1" indent="2"/>
    </xf>
    <xf numFmtId="173" fontId="10" fillId="0" borderId="0" xfId="21611" applyNumberFormat="1" applyFont="1" applyAlignment="1">
      <alignment horizontal="right" indent="2"/>
    </xf>
    <xf numFmtId="173" fontId="10" fillId="0" borderId="0" xfId="21611" applyNumberFormat="1" applyFont="1" applyAlignment="1">
      <alignment horizontal="right" indent="3"/>
    </xf>
    <xf numFmtId="173" fontId="10" fillId="0" borderId="0" xfId="21611" applyNumberFormat="1" applyFont="1" applyAlignment="1">
      <alignment horizontal="right" indent="1"/>
    </xf>
    <xf numFmtId="173" fontId="10" fillId="0" borderId="8" xfId="21611" applyNumberFormat="1" applyFont="1" applyBorder="1" applyAlignment="1">
      <alignment horizontal="right" indent="1"/>
    </xf>
  </cellXfs>
  <cellStyles count="21612">
    <cellStyle name="1 - Style1" xfId="21" xr:uid="{00000000-0005-0000-0000-000000000000}"/>
    <cellStyle name="2 - Style2" xfId="22" xr:uid="{00000000-0005-0000-0000-000001000000}"/>
    <cellStyle name="Comma" xfId="21611" builtinId="3"/>
    <cellStyle name="Comma 10" xfId="23" xr:uid="{00000000-0005-0000-0000-000002000000}"/>
    <cellStyle name="Comma 11" xfId="24" xr:uid="{00000000-0005-0000-0000-000003000000}"/>
    <cellStyle name="Comma 12" xfId="20" xr:uid="{00000000-0005-0000-0000-000004000000}"/>
    <cellStyle name="Comma 2" xfId="1" xr:uid="{00000000-0005-0000-0000-000005000000}"/>
    <cellStyle name="Comma 2 2" xfId="2" xr:uid="{00000000-0005-0000-0000-000006000000}"/>
    <cellStyle name="Comma 2 2 2" xfId="25" xr:uid="{00000000-0005-0000-0000-000007000000}"/>
    <cellStyle name="Comma 2 2 2 2" xfId="26" xr:uid="{00000000-0005-0000-0000-000008000000}"/>
    <cellStyle name="Comma 2 2 2_QR_TAB_1.4_1.5_1.11" xfId="27" xr:uid="{00000000-0005-0000-0000-000009000000}"/>
    <cellStyle name="Comma 2 2 3" xfId="28" xr:uid="{00000000-0005-0000-0000-00000A000000}"/>
    <cellStyle name="Comma 2 2 4" xfId="29" xr:uid="{00000000-0005-0000-0000-00000B000000}"/>
    <cellStyle name="Comma 2 2 5" xfId="30" xr:uid="{00000000-0005-0000-0000-00000C000000}"/>
    <cellStyle name="Comma 2 2_A" xfId="31" xr:uid="{00000000-0005-0000-0000-00000D000000}"/>
    <cellStyle name="Comma 2 3" xfId="32" xr:uid="{00000000-0005-0000-0000-00000E000000}"/>
    <cellStyle name="Comma 2 3 2" xfId="33" xr:uid="{00000000-0005-0000-0000-00000F000000}"/>
    <cellStyle name="Comma 2 3 3" xfId="34" xr:uid="{00000000-0005-0000-0000-000010000000}"/>
    <cellStyle name="Comma 2 3_QR_TAB_1.4_1.5_1.11" xfId="35" xr:uid="{00000000-0005-0000-0000-000011000000}"/>
    <cellStyle name="Comma 2 4" xfId="36" xr:uid="{00000000-0005-0000-0000-000012000000}"/>
    <cellStyle name="Comma 2 4 2" xfId="37" xr:uid="{00000000-0005-0000-0000-000013000000}"/>
    <cellStyle name="Comma 2 5" xfId="38" xr:uid="{00000000-0005-0000-0000-000014000000}"/>
    <cellStyle name="Comma 2 6" xfId="39" xr:uid="{00000000-0005-0000-0000-000015000000}"/>
    <cellStyle name="Comma 2_A" xfId="40" xr:uid="{00000000-0005-0000-0000-000016000000}"/>
    <cellStyle name="Comma 3" xfId="3" xr:uid="{00000000-0005-0000-0000-000017000000}"/>
    <cellStyle name="Comma 3 2" xfId="41" xr:uid="{00000000-0005-0000-0000-000018000000}"/>
    <cellStyle name="Comma 3 2 2" xfId="42" xr:uid="{00000000-0005-0000-0000-000019000000}"/>
    <cellStyle name="Comma 3 3" xfId="43" xr:uid="{00000000-0005-0000-0000-00001A000000}"/>
    <cellStyle name="Comma 3 4" xfId="44" xr:uid="{00000000-0005-0000-0000-00001B000000}"/>
    <cellStyle name="Comma 3_A" xfId="45" xr:uid="{00000000-0005-0000-0000-00001C000000}"/>
    <cellStyle name="Comma 4" xfId="4" xr:uid="{00000000-0005-0000-0000-00001D000000}"/>
    <cellStyle name="Comma 4 2" xfId="47" xr:uid="{00000000-0005-0000-0000-00001E000000}"/>
    <cellStyle name="Comma 4 2 2" xfId="48" xr:uid="{00000000-0005-0000-0000-00001F000000}"/>
    <cellStyle name="Comma 4 2 2 2" xfId="49" xr:uid="{00000000-0005-0000-0000-000020000000}"/>
    <cellStyle name="Comma 4 2 2 2 10" xfId="50" xr:uid="{00000000-0005-0000-0000-000021000000}"/>
    <cellStyle name="Comma 4 2 2 2 10 2" xfId="51" xr:uid="{00000000-0005-0000-0000-000022000000}"/>
    <cellStyle name="Comma 4 2 2 2 10 2 2" xfId="52" xr:uid="{00000000-0005-0000-0000-000023000000}"/>
    <cellStyle name="Comma 4 2 2 2 10 2 2 2" xfId="53" xr:uid="{00000000-0005-0000-0000-000024000000}"/>
    <cellStyle name="Comma 4 2 2 2 10 2 3" xfId="54" xr:uid="{00000000-0005-0000-0000-000025000000}"/>
    <cellStyle name="Comma 4 2 2 2 10 3" xfId="55" xr:uid="{00000000-0005-0000-0000-000026000000}"/>
    <cellStyle name="Comma 4 2 2 2 10 3 2" xfId="56" xr:uid="{00000000-0005-0000-0000-000027000000}"/>
    <cellStyle name="Comma 4 2 2 2 10 4" xfId="57" xr:uid="{00000000-0005-0000-0000-000028000000}"/>
    <cellStyle name="Comma 4 2 2 2 11" xfId="58" xr:uid="{00000000-0005-0000-0000-000029000000}"/>
    <cellStyle name="Comma 4 2 2 2 11 2" xfId="59" xr:uid="{00000000-0005-0000-0000-00002A000000}"/>
    <cellStyle name="Comma 4 2 2 2 11 2 2" xfId="60" xr:uid="{00000000-0005-0000-0000-00002B000000}"/>
    <cellStyle name="Comma 4 2 2 2 11 2 2 2" xfId="61" xr:uid="{00000000-0005-0000-0000-00002C000000}"/>
    <cellStyle name="Comma 4 2 2 2 11 2 3" xfId="62" xr:uid="{00000000-0005-0000-0000-00002D000000}"/>
    <cellStyle name="Comma 4 2 2 2 12" xfId="63" xr:uid="{00000000-0005-0000-0000-00002E000000}"/>
    <cellStyle name="Comma 4 2 2 2 12 2" xfId="64" xr:uid="{00000000-0005-0000-0000-00002F000000}"/>
    <cellStyle name="Comma 4 2 2 2 12 2 2" xfId="65" xr:uid="{00000000-0005-0000-0000-000030000000}"/>
    <cellStyle name="Comma 4 2 2 2 12 3" xfId="66" xr:uid="{00000000-0005-0000-0000-000031000000}"/>
    <cellStyle name="Comma 4 2 2 2 13" xfId="67" xr:uid="{00000000-0005-0000-0000-000032000000}"/>
    <cellStyle name="Comma 4 2 2 2 13 2" xfId="68" xr:uid="{00000000-0005-0000-0000-000033000000}"/>
    <cellStyle name="Comma 4 2 2 2 14" xfId="69" xr:uid="{00000000-0005-0000-0000-000034000000}"/>
    <cellStyle name="Comma 4 2 2 2 2" xfId="70" xr:uid="{00000000-0005-0000-0000-000035000000}"/>
    <cellStyle name="Comma 4 2 2 2 2 10" xfId="71" xr:uid="{00000000-0005-0000-0000-000036000000}"/>
    <cellStyle name="Comma 4 2 2 2 2 10 2" xfId="72" xr:uid="{00000000-0005-0000-0000-000037000000}"/>
    <cellStyle name="Comma 4 2 2 2 2 10 2 2" xfId="73" xr:uid="{00000000-0005-0000-0000-000038000000}"/>
    <cellStyle name="Comma 4 2 2 2 2 10 2 2 2" xfId="74" xr:uid="{00000000-0005-0000-0000-000039000000}"/>
    <cellStyle name="Comma 4 2 2 2 2 10 2 3" xfId="75" xr:uid="{00000000-0005-0000-0000-00003A000000}"/>
    <cellStyle name="Comma 4 2 2 2 2 11" xfId="76" xr:uid="{00000000-0005-0000-0000-00003B000000}"/>
    <cellStyle name="Comma 4 2 2 2 2 11 2" xfId="77" xr:uid="{00000000-0005-0000-0000-00003C000000}"/>
    <cellStyle name="Comma 4 2 2 2 2 11 2 2" xfId="78" xr:uid="{00000000-0005-0000-0000-00003D000000}"/>
    <cellStyle name="Comma 4 2 2 2 2 11 3" xfId="79" xr:uid="{00000000-0005-0000-0000-00003E000000}"/>
    <cellStyle name="Comma 4 2 2 2 2 12" xfId="80" xr:uid="{00000000-0005-0000-0000-00003F000000}"/>
    <cellStyle name="Comma 4 2 2 2 2 12 2" xfId="81" xr:uid="{00000000-0005-0000-0000-000040000000}"/>
    <cellStyle name="Comma 4 2 2 2 2 13" xfId="82" xr:uid="{00000000-0005-0000-0000-000041000000}"/>
    <cellStyle name="Comma 4 2 2 2 2 2" xfId="83" xr:uid="{00000000-0005-0000-0000-000042000000}"/>
    <cellStyle name="Comma 4 2 2 2 2 2 10" xfId="84" xr:uid="{00000000-0005-0000-0000-000043000000}"/>
    <cellStyle name="Comma 4 2 2 2 2 2 10 2" xfId="85" xr:uid="{00000000-0005-0000-0000-000044000000}"/>
    <cellStyle name="Comma 4 2 2 2 2 2 10 2 2" xfId="86" xr:uid="{00000000-0005-0000-0000-000045000000}"/>
    <cellStyle name="Comma 4 2 2 2 2 2 10 3" xfId="87" xr:uid="{00000000-0005-0000-0000-000046000000}"/>
    <cellStyle name="Comma 4 2 2 2 2 2 11" xfId="88" xr:uid="{00000000-0005-0000-0000-000047000000}"/>
    <cellStyle name="Comma 4 2 2 2 2 2 11 2" xfId="89" xr:uid="{00000000-0005-0000-0000-000048000000}"/>
    <cellStyle name="Comma 4 2 2 2 2 2 12" xfId="90" xr:uid="{00000000-0005-0000-0000-000049000000}"/>
    <cellStyle name="Comma 4 2 2 2 2 2 2" xfId="91" xr:uid="{00000000-0005-0000-0000-00004A000000}"/>
    <cellStyle name="Comma 4 2 2 2 2 2 2 2" xfId="92" xr:uid="{00000000-0005-0000-0000-00004B000000}"/>
    <cellStyle name="Comma 4 2 2 2 2 2 2 2 2" xfId="93" xr:uid="{00000000-0005-0000-0000-00004C000000}"/>
    <cellStyle name="Comma 4 2 2 2 2 2 2 2 2 2" xfId="94" xr:uid="{00000000-0005-0000-0000-00004D000000}"/>
    <cellStyle name="Comma 4 2 2 2 2 2 2 2 2 2 2" xfId="95" xr:uid="{00000000-0005-0000-0000-00004E000000}"/>
    <cellStyle name="Comma 4 2 2 2 2 2 2 2 2 2 2 2" xfId="96" xr:uid="{00000000-0005-0000-0000-00004F000000}"/>
    <cellStyle name="Comma 4 2 2 2 2 2 2 2 2 2 3" xfId="97" xr:uid="{00000000-0005-0000-0000-000050000000}"/>
    <cellStyle name="Comma 4 2 2 2 2 2 2 2 2 3" xfId="98" xr:uid="{00000000-0005-0000-0000-000051000000}"/>
    <cellStyle name="Comma 4 2 2 2 2 2 2 2 2 3 2" xfId="99" xr:uid="{00000000-0005-0000-0000-000052000000}"/>
    <cellStyle name="Comma 4 2 2 2 2 2 2 2 2 4" xfId="100" xr:uid="{00000000-0005-0000-0000-000053000000}"/>
    <cellStyle name="Comma 4 2 2 2 2 2 2 2 3" xfId="101" xr:uid="{00000000-0005-0000-0000-000054000000}"/>
    <cellStyle name="Comma 4 2 2 2 2 2 2 2 3 2" xfId="102" xr:uid="{00000000-0005-0000-0000-000055000000}"/>
    <cellStyle name="Comma 4 2 2 2 2 2 2 2 3 2 2" xfId="103" xr:uid="{00000000-0005-0000-0000-000056000000}"/>
    <cellStyle name="Comma 4 2 2 2 2 2 2 2 3 2 2 2" xfId="104" xr:uid="{00000000-0005-0000-0000-000057000000}"/>
    <cellStyle name="Comma 4 2 2 2 2 2 2 2 3 2 3" xfId="105" xr:uid="{00000000-0005-0000-0000-000058000000}"/>
    <cellStyle name="Comma 4 2 2 2 2 2 2 2 4" xfId="106" xr:uid="{00000000-0005-0000-0000-000059000000}"/>
    <cellStyle name="Comma 4 2 2 2 2 2 2 2 4 2" xfId="107" xr:uid="{00000000-0005-0000-0000-00005A000000}"/>
    <cellStyle name="Comma 4 2 2 2 2 2 2 2 4 2 2" xfId="108" xr:uid="{00000000-0005-0000-0000-00005B000000}"/>
    <cellStyle name="Comma 4 2 2 2 2 2 2 2 4 3" xfId="109" xr:uid="{00000000-0005-0000-0000-00005C000000}"/>
    <cellStyle name="Comma 4 2 2 2 2 2 2 2 5" xfId="110" xr:uid="{00000000-0005-0000-0000-00005D000000}"/>
    <cellStyle name="Comma 4 2 2 2 2 2 2 2 5 2" xfId="111" xr:uid="{00000000-0005-0000-0000-00005E000000}"/>
    <cellStyle name="Comma 4 2 2 2 2 2 2 2 6" xfId="112" xr:uid="{00000000-0005-0000-0000-00005F000000}"/>
    <cellStyle name="Comma 4 2 2 2 2 2 2 3" xfId="113" xr:uid="{00000000-0005-0000-0000-000060000000}"/>
    <cellStyle name="Comma 4 2 2 2 2 2 2 3 2" xfId="114" xr:uid="{00000000-0005-0000-0000-000061000000}"/>
    <cellStyle name="Comma 4 2 2 2 2 2 2 3 2 2" xfId="115" xr:uid="{00000000-0005-0000-0000-000062000000}"/>
    <cellStyle name="Comma 4 2 2 2 2 2 2 3 2 2 2" xfId="116" xr:uid="{00000000-0005-0000-0000-000063000000}"/>
    <cellStyle name="Comma 4 2 2 2 2 2 2 3 2 2 2 2" xfId="117" xr:uid="{00000000-0005-0000-0000-000064000000}"/>
    <cellStyle name="Comma 4 2 2 2 2 2 2 3 2 2 3" xfId="118" xr:uid="{00000000-0005-0000-0000-000065000000}"/>
    <cellStyle name="Comma 4 2 2 2 2 2 2 3 2 3" xfId="119" xr:uid="{00000000-0005-0000-0000-000066000000}"/>
    <cellStyle name="Comma 4 2 2 2 2 2 2 3 2 3 2" xfId="120" xr:uid="{00000000-0005-0000-0000-000067000000}"/>
    <cellStyle name="Comma 4 2 2 2 2 2 2 3 2 4" xfId="121" xr:uid="{00000000-0005-0000-0000-000068000000}"/>
    <cellStyle name="Comma 4 2 2 2 2 2 2 3 3" xfId="122" xr:uid="{00000000-0005-0000-0000-000069000000}"/>
    <cellStyle name="Comma 4 2 2 2 2 2 2 3 3 2" xfId="123" xr:uid="{00000000-0005-0000-0000-00006A000000}"/>
    <cellStyle name="Comma 4 2 2 2 2 2 2 3 3 2 2" xfId="124" xr:uid="{00000000-0005-0000-0000-00006B000000}"/>
    <cellStyle name="Comma 4 2 2 2 2 2 2 3 3 3" xfId="125" xr:uid="{00000000-0005-0000-0000-00006C000000}"/>
    <cellStyle name="Comma 4 2 2 2 2 2 2 3 4" xfId="126" xr:uid="{00000000-0005-0000-0000-00006D000000}"/>
    <cellStyle name="Comma 4 2 2 2 2 2 2 3 4 2" xfId="127" xr:uid="{00000000-0005-0000-0000-00006E000000}"/>
    <cellStyle name="Comma 4 2 2 2 2 2 2 3 5" xfId="128" xr:uid="{00000000-0005-0000-0000-00006F000000}"/>
    <cellStyle name="Comma 4 2 2 2 2 2 2 4" xfId="129" xr:uid="{00000000-0005-0000-0000-000070000000}"/>
    <cellStyle name="Comma 4 2 2 2 2 2 2 4 2" xfId="130" xr:uid="{00000000-0005-0000-0000-000071000000}"/>
    <cellStyle name="Comma 4 2 2 2 2 2 2 4 2 2" xfId="131" xr:uid="{00000000-0005-0000-0000-000072000000}"/>
    <cellStyle name="Comma 4 2 2 2 2 2 2 4 2 2 2" xfId="132" xr:uid="{00000000-0005-0000-0000-000073000000}"/>
    <cellStyle name="Comma 4 2 2 2 2 2 2 4 2 3" xfId="133" xr:uid="{00000000-0005-0000-0000-000074000000}"/>
    <cellStyle name="Comma 4 2 2 2 2 2 2 4 3" xfId="134" xr:uid="{00000000-0005-0000-0000-000075000000}"/>
    <cellStyle name="Comma 4 2 2 2 2 2 2 4 3 2" xfId="135" xr:uid="{00000000-0005-0000-0000-000076000000}"/>
    <cellStyle name="Comma 4 2 2 2 2 2 2 4 4" xfId="136" xr:uid="{00000000-0005-0000-0000-000077000000}"/>
    <cellStyle name="Comma 4 2 2 2 2 2 2 5" xfId="137" xr:uid="{00000000-0005-0000-0000-000078000000}"/>
    <cellStyle name="Comma 4 2 2 2 2 2 2 5 2" xfId="138" xr:uid="{00000000-0005-0000-0000-000079000000}"/>
    <cellStyle name="Comma 4 2 2 2 2 2 2 5 2 2" xfId="139" xr:uid="{00000000-0005-0000-0000-00007A000000}"/>
    <cellStyle name="Comma 4 2 2 2 2 2 2 5 2 2 2" xfId="140" xr:uid="{00000000-0005-0000-0000-00007B000000}"/>
    <cellStyle name="Comma 4 2 2 2 2 2 2 5 2 3" xfId="141" xr:uid="{00000000-0005-0000-0000-00007C000000}"/>
    <cellStyle name="Comma 4 2 2 2 2 2 2 6" xfId="142" xr:uid="{00000000-0005-0000-0000-00007D000000}"/>
    <cellStyle name="Comma 4 2 2 2 2 2 2 6 2" xfId="143" xr:uid="{00000000-0005-0000-0000-00007E000000}"/>
    <cellStyle name="Comma 4 2 2 2 2 2 2 6 2 2" xfId="144" xr:uid="{00000000-0005-0000-0000-00007F000000}"/>
    <cellStyle name="Comma 4 2 2 2 2 2 2 6 3" xfId="145" xr:uid="{00000000-0005-0000-0000-000080000000}"/>
    <cellStyle name="Comma 4 2 2 2 2 2 2 7" xfId="146" xr:uid="{00000000-0005-0000-0000-000081000000}"/>
    <cellStyle name="Comma 4 2 2 2 2 2 2 7 2" xfId="147" xr:uid="{00000000-0005-0000-0000-000082000000}"/>
    <cellStyle name="Comma 4 2 2 2 2 2 2 8" xfId="148" xr:uid="{00000000-0005-0000-0000-000083000000}"/>
    <cellStyle name="Comma 4 2 2 2 2 2 3" xfId="149" xr:uid="{00000000-0005-0000-0000-000084000000}"/>
    <cellStyle name="Comma 4 2 2 2 2 2 3 2" xfId="150" xr:uid="{00000000-0005-0000-0000-000085000000}"/>
    <cellStyle name="Comma 4 2 2 2 2 2 3 2 2" xfId="151" xr:uid="{00000000-0005-0000-0000-000086000000}"/>
    <cellStyle name="Comma 4 2 2 2 2 2 3 2 2 2" xfId="152" xr:uid="{00000000-0005-0000-0000-000087000000}"/>
    <cellStyle name="Comma 4 2 2 2 2 2 3 2 2 2 2" xfId="153" xr:uid="{00000000-0005-0000-0000-000088000000}"/>
    <cellStyle name="Comma 4 2 2 2 2 2 3 2 2 3" xfId="154" xr:uid="{00000000-0005-0000-0000-000089000000}"/>
    <cellStyle name="Comma 4 2 2 2 2 2 3 2 3" xfId="155" xr:uid="{00000000-0005-0000-0000-00008A000000}"/>
    <cellStyle name="Comma 4 2 2 2 2 2 3 2 3 2" xfId="156" xr:uid="{00000000-0005-0000-0000-00008B000000}"/>
    <cellStyle name="Comma 4 2 2 2 2 2 3 2 4" xfId="157" xr:uid="{00000000-0005-0000-0000-00008C000000}"/>
    <cellStyle name="Comma 4 2 2 2 2 2 3 3" xfId="158" xr:uid="{00000000-0005-0000-0000-00008D000000}"/>
    <cellStyle name="Comma 4 2 2 2 2 2 3 3 2" xfId="159" xr:uid="{00000000-0005-0000-0000-00008E000000}"/>
    <cellStyle name="Comma 4 2 2 2 2 2 3 3 2 2" xfId="160" xr:uid="{00000000-0005-0000-0000-00008F000000}"/>
    <cellStyle name="Comma 4 2 2 2 2 2 3 3 2 2 2" xfId="161" xr:uid="{00000000-0005-0000-0000-000090000000}"/>
    <cellStyle name="Comma 4 2 2 2 2 2 3 3 2 3" xfId="162" xr:uid="{00000000-0005-0000-0000-000091000000}"/>
    <cellStyle name="Comma 4 2 2 2 2 2 3 4" xfId="163" xr:uid="{00000000-0005-0000-0000-000092000000}"/>
    <cellStyle name="Comma 4 2 2 2 2 2 3 4 2" xfId="164" xr:uid="{00000000-0005-0000-0000-000093000000}"/>
    <cellStyle name="Comma 4 2 2 2 2 2 3 4 2 2" xfId="165" xr:uid="{00000000-0005-0000-0000-000094000000}"/>
    <cellStyle name="Comma 4 2 2 2 2 2 3 4 3" xfId="166" xr:uid="{00000000-0005-0000-0000-000095000000}"/>
    <cellStyle name="Comma 4 2 2 2 2 2 3 5" xfId="167" xr:uid="{00000000-0005-0000-0000-000096000000}"/>
    <cellStyle name="Comma 4 2 2 2 2 2 3 5 2" xfId="168" xr:uid="{00000000-0005-0000-0000-000097000000}"/>
    <cellStyle name="Comma 4 2 2 2 2 2 3 6" xfId="169" xr:uid="{00000000-0005-0000-0000-000098000000}"/>
    <cellStyle name="Comma 4 2 2 2 2 2 4" xfId="170" xr:uid="{00000000-0005-0000-0000-000099000000}"/>
    <cellStyle name="Comma 4 2 2 2 2 2 4 2" xfId="171" xr:uid="{00000000-0005-0000-0000-00009A000000}"/>
    <cellStyle name="Comma 4 2 2 2 2 2 4 2 2" xfId="172" xr:uid="{00000000-0005-0000-0000-00009B000000}"/>
    <cellStyle name="Comma 4 2 2 2 2 2 4 2 2 2" xfId="173" xr:uid="{00000000-0005-0000-0000-00009C000000}"/>
    <cellStyle name="Comma 4 2 2 2 2 2 4 2 2 2 2" xfId="174" xr:uid="{00000000-0005-0000-0000-00009D000000}"/>
    <cellStyle name="Comma 4 2 2 2 2 2 4 2 2 3" xfId="175" xr:uid="{00000000-0005-0000-0000-00009E000000}"/>
    <cellStyle name="Comma 4 2 2 2 2 2 4 2 3" xfId="176" xr:uid="{00000000-0005-0000-0000-00009F000000}"/>
    <cellStyle name="Comma 4 2 2 2 2 2 4 2 3 2" xfId="177" xr:uid="{00000000-0005-0000-0000-0000A0000000}"/>
    <cellStyle name="Comma 4 2 2 2 2 2 4 2 4" xfId="178" xr:uid="{00000000-0005-0000-0000-0000A1000000}"/>
    <cellStyle name="Comma 4 2 2 2 2 2 4 3" xfId="179" xr:uid="{00000000-0005-0000-0000-0000A2000000}"/>
    <cellStyle name="Comma 4 2 2 2 2 2 4 3 2" xfId="180" xr:uid="{00000000-0005-0000-0000-0000A3000000}"/>
    <cellStyle name="Comma 4 2 2 2 2 2 4 3 2 2" xfId="181" xr:uid="{00000000-0005-0000-0000-0000A4000000}"/>
    <cellStyle name="Comma 4 2 2 2 2 2 4 3 2 2 2" xfId="182" xr:uid="{00000000-0005-0000-0000-0000A5000000}"/>
    <cellStyle name="Comma 4 2 2 2 2 2 4 3 2 3" xfId="183" xr:uid="{00000000-0005-0000-0000-0000A6000000}"/>
    <cellStyle name="Comma 4 2 2 2 2 2 4 4" xfId="184" xr:uid="{00000000-0005-0000-0000-0000A7000000}"/>
    <cellStyle name="Comma 4 2 2 2 2 2 4 4 2" xfId="185" xr:uid="{00000000-0005-0000-0000-0000A8000000}"/>
    <cellStyle name="Comma 4 2 2 2 2 2 4 4 2 2" xfId="186" xr:uid="{00000000-0005-0000-0000-0000A9000000}"/>
    <cellStyle name="Comma 4 2 2 2 2 2 4 4 3" xfId="187" xr:uid="{00000000-0005-0000-0000-0000AA000000}"/>
    <cellStyle name="Comma 4 2 2 2 2 2 4 5" xfId="188" xr:uid="{00000000-0005-0000-0000-0000AB000000}"/>
    <cellStyle name="Comma 4 2 2 2 2 2 4 5 2" xfId="189" xr:uid="{00000000-0005-0000-0000-0000AC000000}"/>
    <cellStyle name="Comma 4 2 2 2 2 2 4 6" xfId="190" xr:uid="{00000000-0005-0000-0000-0000AD000000}"/>
    <cellStyle name="Comma 4 2 2 2 2 2 5" xfId="191" xr:uid="{00000000-0005-0000-0000-0000AE000000}"/>
    <cellStyle name="Comma 4 2 2 2 2 2 5 2" xfId="192" xr:uid="{00000000-0005-0000-0000-0000AF000000}"/>
    <cellStyle name="Comma 4 2 2 2 2 2 5 2 2" xfId="193" xr:uid="{00000000-0005-0000-0000-0000B0000000}"/>
    <cellStyle name="Comma 4 2 2 2 2 2 5 2 2 2" xfId="194" xr:uid="{00000000-0005-0000-0000-0000B1000000}"/>
    <cellStyle name="Comma 4 2 2 2 2 2 5 2 2 2 2" xfId="195" xr:uid="{00000000-0005-0000-0000-0000B2000000}"/>
    <cellStyle name="Comma 4 2 2 2 2 2 5 2 2 3" xfId="196" xr:uid="{00000000-0005-0000-0000-0000B3000000}"/>
    <cellStyle name="Comma 4 2 2 2 2 2 5 2 3" xfId="197" xr:uid="{00000000-0005-0000-0000-0000B4000000}"/>
    <cellStyle name="Comma 4 2 2 2 2 2 5 2 3 2" xfId="198" xr:uid="{00000000-0005-0000-0000-0000B5000000}"/>
    <cellStyle name="Comma 4 2 2 2 2 2 5 2 4" xfId="199" xr:uid="{00000000-0005-0000-0000-0000B6000000}"/>
    <cellStyle name="Comma 4 2 2 2 2 2 5 3" xfId="200" xr:uid="{00000000-0005-0000-0000-0000B7000000}"/>
    <cellStyle name="Comma 4 2 2 2 2 2 5 3 2" xfId="201" xr:uid="{00000000-0005-0000-0000-0000B8000000}"/>
    <cellStyle name="Comma 4 2 2 2 2 2 5 3 2 2" xfId="202" xr:uid="{00000000-0005-0000-0000-0000B9000000}"/>
    <cellStyle name="Comma 4 2 2 2 2 2 5 3 2 2 2" xfId="203" xr:uid="{00000000-0005-0000-0000-0000BA000000}"/>
    <cellStyle name="Comma 4 2 2 2 2 2 5 3 2 3" xfId="204" xr:uid="{00000000-0005-0000-0000-0000BB000000}"/>
    <cellStyle name="Comma 4 2 2 2 2 2 5 4" xfId="205" xr:uid="{00000000-0005-0000-0000-0000BC000000}"/>
    <cellStyle name="Comma 4 2 2 2 2 2 5 4 2" xfId="206" xr:uid="{00000000-0005-0000-0000-0000BD000000}"/>
    <cellStyle name="Comma 4 2 2 2 2 2 5 4 2 2" xfId="207" xr:uid="{00000000-0005-0000-0000-0000BE000000}"/>
    <cellStyle name="Comma 4 2 2 2 2 2 5 4 3" xfId="208" xr:uid="{00000000-0005-0000-0000-0000BF000000}"/>
    <cellStyle name="Comma 4 2 2 2 2 2 5 5" xfId="209" xr:uid="{00000000-0005-0000-0000-0000C0000000}"/>
    <cellStyle name="Comma 4 2 2 2 2 2 5 5 2" xfId="210" xr:uid="{00000000-0005-0000-0000-0000C1000000}"/>
    <cellStyle name="Comma 4 2 2 2 2 2 5 6" xfId="211" xr:uid="{00000000-0005-0000-0000-0000C2000000}"/>
    <cellStyle name="Comma 4 2 2 2 2 2 6" xfId="212" xr:uid="{00000000-0005-0000-0000-0000C3000000}"/>
    <cellStyle name="Comma 4 2 2 2 2 2 6 2" xfId="213" xr:uid="{00000000-0005-0000-0000-0000C4000000}"/>
    <cellStyle name="Comma 4 2 2 2 2 2 6 2 2" xfId="214" xr:uid="{00000000-0005-0000-0000-0000C5000000}"/>
    <cellStyle name="Comma 4 2 2 2 2 2 6 2 2 2" xfId="215" xr:uid="{00000000-0005-0000-0000-0000C6000000}"/>
    <cellStyle name="Comma 4 2 2 2 2 2 6 2 2 2 2" xfId="216" xr:uid="{00000000-0005-0000-0000-0000C7000000}"/>
    <cellStyle name="Comma 4 2 2 2 2 2 6 2 2 3" xfId="217" xr:uid="{00000000-0005-0000-0000-0000C8000000}"/>
    <cellStyle name="Comma 4 2 2 2 2 2 6 2 3" xfId="218" xr:uid="{00000000-0005-0000-0000-0000C9000000}"/>
    <cellStyle name="Comma 4 2 2 2 2 2 6 2 3 2" xfId="219" xr:uid="{00000000-0005-0000-0000-0000CA000000}"/>
    <cellStyle name="Comma 4 2 2 2 2 2 6 2 4" xfId="220" xr:uid="{00000000-0005-0000-0000-0000CB000000}"/>
    <cellStyle name="Comma 4 2 2 2 2 2 6 3" xfId="221" xr:uid="{00000000-0005-0000-0000-0000CC000000}"/>
    <cellStyle name="Comma 4 2 2 2 2 2 6 3 2" xfId="222" xr:uid="{00000000-0005-0000-0000-0000CD000000}"/>
    <cellStyle name="Comma 4 2 2 2 2 2 6 3 2 2" xfId="223" xr:uid="{00000000-0005-0000-0000-0000CE000000}"/>
    <cellStyle name="Comma 4 2 2 2 2 2 6 3 2 2 2" xfId="224" xr:uid="{00000000-0005-0000-0000-0000CF000000}"/>
    <cellStyle name="Comma 4 2 2 2 2 2 6 3 2 3" xfId="225" xr:uid="{00000000-0005-0000-0000-0000D0000000}"/>
    <cellStyle name="Comma 4 2 2 2 2 2 6 4" xfId="226" xr:uid="{00000000-0005-0000-0000-0000D1000000}"/>
    <cellStyle name="Comma 4 2 2 2 2 2 6 4 2" xfId="227" xr:uid="{00000000-0005-0000-0000-0000D2000000}"/>
    <cellStyle name="Comma 4 2 2 2 2 2 6 4 2 2" xfId="228" xr:uid="{00000000-0005-0000-0000-0000D3000000}"/>
    <cellStyle name="Comma 4 2 2 2 2 2 6 4 3" xfId="229" xr:uid="{00000000-0005-0000-0000-0000D4000000}"/>
    <cellStyle name="Comma 4 2 2 2 2 2 6 5" xfId="230" xr:uid="{00000000-0005-0000-0000-0000D5000000}"/>
    <cellStyle name="Comma 4 2 2 2 2 2 6 5 2" xfId="231" xr:uid="{00000000-0005-0000-0000-0000D6000000}"/>
    <cellStyle name="Comma 4 2 2 2 2 2 6 6" xfId="232" xr:uid="{00000000-0005-0000-0000-0000D7000000}"/>
    <cellStyle name="Comma 4 2 2 2 2 2 7" xfId="233" xr:uid="{00000000-0005-0000-0000-0000D8000000}"/>
    <cellStyle name="Comma 4 2 2 2 2 2 7 2" xfId="234" xr:uid="{00000000-0005-0000-0000-0000D9000000}"/>
    <cellStyle name="Comma 4 2 2 2 2 2 7 2 2" xfId="235" xr:uid="{00000000-0005-0000-0000-0000DA000000}"/>
    <cellStyle name="Comma 4 2 2 2 2 2 7 2 2 2" xfId="236" xr:uid="{00000000-0005-0000-0000-0000DB000000}"/>
    <cellStyle name="Comma 4 2 2 2 2 2 7 2 2 2 2" xfId="237" xr:uid="{00000000-0005-0000-0000-0000DC000000}"/>
    <cellStyle name="Comma 4 2 2 2 2 2 7 2 2 3" xfId="238" xr:uid="{00000000-0005-0000-0000-0000DD000000}"/>
    <cellStyle name="Comma 4 2 2 2 2 2 7 2 3" xfId="239" xr:uid="{00000000-0005-0000-0000-0000DE000000}"/>
    <cellStyle name="Comma 4 2 2 2 2 2 7 2 3 2" xfId="240" xr:uid="{00000000-0005-0000-0000-0000DF000000}"/>
    <cellStyle name="Comma 4 2 2 2 2 2 7 2 4" xfId="241" xr:uid="{00000000-0005-0000-0000-0000E0000000}"/>
    <cellStyle name="Comma 4 2 2 2 2 2 7 3" xfId="242" xr:uid="{00000000-0005-0000-0000-0000E1000000}"/>
    <cellStyle name="Comma 4 2 2 2 2 2 7 3 2" xfId="243" xr:uid="{00000000-0005-0000-0000-0000E2000000}"/>
    <cellStyle name="Comma 4 2 2 2 2 2 7 3 2 2" xfId="244" xr:uid="{00000000-0005-0000-0000-0000E3000000}"/>
    <cellStyle name="Comma 4 2 2 2 2 2 7 3 3" xfId="245" xr:uid="{00000000-0005-0000-0000-0000E4000000}"/>
    <cellStyle name="Comma 4 2 2 2 2 2 7 4" xfId="246" xr:uid="{00000000-0005-0000-0000-0000E5000000}"/>
    <cellStyle name="Comma 4 2 2 2 2 2 7 4 2" xfId="247" xr:uid="{00000000-0005-0000-0000-0000E6000000}"/>
    <cellStyle name="Comma 4 2 2 2 2 2 7 5" xfId="248" xr:uid="{00000000-0005-0000-0000-0000E7000000}"/>
    <cellStyle name="Comma 4 2 2 2 2 2 8" xfId="249" xr:uid="{00000000-0005-0000-0000-0000E8000000}"/>
    <cellStyle name="Comma 4 2 2 2 2 2 8 2" xfId="250" xr:uid="{00000000-0005-0000-0000-0000E9000000}"/>
    <cellStyle name="Comma 4 2 2 2 2 2 8 2 2" xfId="251" xr:uid="{00000000-0005-0000-0000-0000EA000000}"/>
    <cellStyle name="Comma 4 2 2 2 2 2 8 2 2 2" xfId="252" xr:uid="{00000000-0005-0000-0000-0000EB000000}"/>
    <cellStyle name="Comma 4 2 2 2 2 2 8 2 3" xfId="253" xr:uid="{00000000-0005-0000-0000-0000EC000000}"/>
    <cellStyle name="Comma 4 2 2 2 2 2 8 3" xfId="254" xr:uid="{00000000-0005-0000-0000-0000ED000000}"/>
    <cellStyle name="Comma 4 2 2 2 2 2 8 3 2" xfId="255" xr:uid="{00000000-0005-0000-0000-0000EE000000}"/>
    <cellStyle name="Comma 4 2 2 2 2 2 8 4" xfId="256" xr:uid="{00000000-0005-0000-0000-0000EF000000}"/>
    <cellStyle name="Comma 4 2 2 2 2 2 9" xfId="257" xr:uid="{00000000-0005-0000-0000-0000F0000000}"/>
    <cellStyle name="Comma 4 2 2 2 2 2 9 2" xfId="258" xr:uid="{00000000-0005-0000-0000-0000F1000000}"/>
    <cellStyle name="Comma 4 2 2 2 2 2 9 2 2" xfId="259" xr:uid="{00000000-0005-0000-0000-0000F2000000}"/>
    <cellStyle name="Comma 4 2 2 2 2 2 9 2 2 2" xfId="260" xr:uid="{00000000-0005-0000-0000-0000F3000000}"/>
    <cellStyle name="Comma 4 2 2 2 2 2 9 2 3" xfId="261" xr:uid="{00000000-0005-0000-0000-0000F4000000}"/>
    <cellStyle name="Comma 4 2 2 2 2 3" xfId="262" xr:uid="{00000000-0005-0000-0000-0000F5000000}"/>
    <cellStyle name="Comma 4 2 2 2 2 3 2" xfId="263" xr:uid="{00000000-0005-0000-0000-0000F6000000}"/>
    <cellStyle name="Comma 4 2 2 2 2 3 2 2" xfId="264" xr:uid="{00000000-0005-0000-0000-0000F7000000}"/>
    <cellStyle name="Comma 4 2 2 2 2 3 2 2 2" xfId="265" xr:uid="{00000000-0005-0000-0000-0000F8000000}"/>
    <cellStyle name="Comma 4 2 2 2 2 3 2 2 2 2" xfId="266" xr:uid="{00000000-0005-0000-0000-0000F9000000}"/>
    <cellStyle name="Comma 4 2 2 2 2 3 2 2 2 2 2" xfId="267" xr:uid="{00000000-0005-0000-0000-0000FA000000}"/>
    <cellStyle name="Comma 4 2 2 2 2 3 2 2 2 3" xfId="268" xr:uid="{00000000-0005-0000-0000-0000FB000000}"/>
    <cellStyle name="Comma 4 2 2 2 2 3 2 2 3" xfId="269" xr:uid="{00000000-0005-0000-0000-0000FC000000}"/>
    <cellStyle name="Comma 4 2 2 2 2 3 2 2 3 2" xfId="270" xr:uid="{00000000-0005-0000-0000-0000FD000000}"/>
    <cellStyle name="Comma 4 2 2 2 2 3 2 2 4" xfId="271" xr:uid="{00000000-0005-0000-0000-0000FE000000}"/>
    <cellStyle name="Comma 4 2 2 2 2 3 2 3" xfId="272" xr:uid="{00000000-0005-0000-0000-0000FF000000}"/>
    <cellStyle name="Comma 4 2 2 2 2 3 2 3 2" xfId="273" xr:uid="{00000000-0005-0000-0000-000000010000}"/>
    <cellStyle name="Comma 4 2 2 2 2 3 2 3 2 2" xfId="274" xr:uid="{00000000-0005-0000-0000-000001010000}"/>
    <cellStyle name="Comma 4 2 2 2 2 3 2 3 2 2 2" xfId="275" xr:uid="{00000000-0005-0000-0000-000002010000}"/>
    <cellStyle name="Comma 4 2 2 2 2 3 2 3 2 3" xfId="276" xr:uid="{00000000-0005-0000-0000-000003010000}"/>
    <cellStyle name="Comma 4 2 2 2 2 3 2 4" xfId="277" xr:uid="{00000000-0005-0000-0000-000004010000}"/>
    <cellStyle name="Comma 4 2 2 2 2 3 2 4 2" xfId="278" xr:uid="{00000000-0005-0000-0000-000005010000}"/>
    <cellStyle name="Comma 4 2 2 2 2 3 2 4 2 2" xfId="279" xr:uid="{00000000-0005-0000-0000-000006010000}"/>
    <cellStyle name="Comma 4 2 2 2 2 3 2 4 3" xfId="280" xr:uid="{00000000-0005-0000-0000-000007010000}"/>
    <cellStyle name="Comma 4 2 2 2 2 3 2 5" xfId="281" xr:uid="{00000000-0005-0000-0000-000008010000}"/>
    <cellStyle name="Comma 4 2 2 2 2 3 2 5 2" xfId="282" xr:uid="{00000000-0005-0000-0000-000009010000}"/>
    <cellStyle name="Comma 4 2 2 2 2 3 2 6" xfId="283" xr:uid="{00000000-0005-0000-0000-00000A010000}"/>
    <cellStyle name="Comma 4 2 2 2 2 3 3" xfId="284" xr:uid="{00000000-0005-0000-0000-00000B010000}"/>
    <cellStyle name="Comma 4 2 2 2 2 3 3 2" xfId="285" xr:uid="{00000000-0005-0000-0000-00000C010000}"/>
    <cellStyle name="Comma 4 2 2 2 2 3 3 2 2" xfId="286" xr:uid="{00000000-0005-0000-0000-00000D010000}"/>
    <cellStyle name="Comma 4 2 2 2 2 3 3 2 2 2" xfId="287" xr:uid="{00000000-0005-0000-0000-00000E010000}"/>
    <cellStyle name="Comma 4 2 2 2 2 3 3 2 2 2 2" xfId="288" xr:uid="{00000000-0005-0000-0000-00000F010000}"/>
    <cellStyle name="Comma 4 2 2 2 2 3 3 2 2 3" xfId="289" xr:uid="{00000000-0005-0000-0000-000010010000}"/>
    <cellStyle name="Comma 4 2 2 2 2 3 3 2 3" xfId="290" xr:uid="{00000000-0005-0000-0000-000011010000}"/>
    <cellStyle name="Comma 4 2 2 2 2 3 3 2 3 2" xfId="291" xr:uid="{00000000-0005-0000-0000-000012010000}"/>
    <cellStyle name="Comma 4 2 2 2 2 3 3 2 4" xfId="292" xr:uid="{00000000-0005-0000-0000-000013010000}"/>
    <cellStyle name="Comma 4 2 2 2 2 3 3 3" xfId="293" xr:uid="{00000000-0005-0000-0000-000014010000}"/>
    <cellStyle name="Comma 4 2 2 2 2 3 3 3 2" xfId="294" xr:uid="{00000000-0005-0000-0000-000015010000}"/>
    <cellStyle name="Comma 4 2 2 2 2 3 3 3 2 2" xfId="295" xr:uid="{00000000-0005-0000-0000-000016010000}"/>
    <cellStyle name="Comma 4 2 2 2 2 3 3 3 3" xfId="296" xr:uid="{00000000-0005-0000-0000-000017010000}"/>
    <cellStyle name="Comma 4 2 2 2 2 3 3 4" xfId="297" xr:uid="{00000000-0005-0000-0000-000018010000}"/>
    <cellStyle name="Comma 4 2 2 2 2 3 3 4 2" xfId="298" xr:uid="{00000000-0005-0000-0000-000019010000}"/>
    <cellStyle name="Comma 4 2 2 2 2 3 3 5" xfId="299" xr:uid="{00000000-0005-0000-0000-00001A010000}"/>
    <cellStyle name="Comma 4 2 2 2 2 3 4" xfId="300" xr:uid="{00000000-0005-0000-0000-00001B010000}"/>
    <cellStyle name="Comma 4 2 2 2 2 3 4 2" xfId="301" xr:uid="{00000000-0005-0000-0000-00001C010000}"/>
    <cellStyle name="Comma 4 2 2 2 2 3 4 2 2" xfId="302" xr:uid="{00000000-0005-0000-0000-00001D010000}"/>
    <cellStyle name="Comma 4 2 2 2 2 3 4 2 2 2" xfId="303" xr:uid="{00000000-0005-0000-0000-00001E010000}"/>
    <cellStyle name="Comma 4 2 2 2 2 3 4 2 3" xfId="304" xr:uid="{00000000-0005-0000-0000-00001F010000}"/>
    <cellStyle name="Comma 4 2 2 2 2 3 4 3" xfId="305" xr:uid="{00000000-0005-0000-0000-000020010000}"/>
    <cellStyle name="Comma 4 2 2 2 2 3 4 3 2" xfId="306" xr:uid="{00000000-0005-0000-0000-000021010000}"/>
    <cellStyle name="Comma 4 2 2 2 2 3 4 4" xfId="307" xr:uid="{00000000-0005-0000-0000-000022010000}"/>
    <cellStyle name="Comma 4 2 2 2 2 3 5" xfId="308" xr:uid="{00000000-0005-0000-0000-000023010000}"/>
    <cellStyle name="Comma 4 2 2 2 2 3 5 2" xfId="309" xr:uid="{00000000-0005-0000-0000-000024010000}"/>
    <cellStyle name="Comma 4 2 2 2 2 3 5 2 2" xfId="310" xr:uid="{00000000-0005-0000-0000-000025010000}"/>
    <cellStyle name="Comma 4 2 2 2 2 3 5 2 2 2" xfId="311" xr:uid="{00000000-0005-0000-0000-000026010000}"/>
    <cellStyle name="Comma 4 2 2 2 2 3 5 2 3" xfId="312" xr:uid="{00000000-0005-0000-0000-000027010000}"/>
    <cellStyle name="Comma 4 2 2 2 2 3 6" xfId="313" xr:uid="{00000000-0005-0000-0000-000028010000}"/>
    <cellStyle name="Comma 4 2 2 2 2 3 6 2" xfId="314" xr:uid="{00000000-0005-0000-0000-000029010000}"/>
    <cellStyle name="Comma 4 2 2 2 2 3 6 2 2" xfId="315" xr:uid="{00000000-0005-0000-0000-00002A010000}"/>
    <cellStyle name="Comma 4 2 2 2 2 3 6 3" xfId="316" xr:uid="{00000000-0005-0000-0000-00002B010000}"/>
    <cellStyle name="Comma 4 2 2 2 2 3 7" xfId="317" xr:uid="{00000000-0005-0000-0000-00002C010000}"/>
    <cellStyle name="Comma 4 2 2 2 2 3 7 2" xfId="318" xr:uid="{00000000-0005-0000-0000-00002D010000}"/>
    <cellStyle name="Comma 4 2 2 2 2 3 8" xfId="319" xr:uid="{00000000-0005-0000-0000-00002E010000}"/>
    <cellStyle name="Comma 4 2 2 2 2 4" xfId="320" xr:uid="{00000000-0005-0000-0000-00002F010000}"/>
    <cellStyle name="Comma 4 2 2 2 2 4 2" xfId="321" xr:uid="{00000000-0005-0000-0000-000030010000}"/>
    <cellStyle name="Comma 4 2 2 2 2 4 2 2" xfId="322" xr:uid="{00000000-0005-0000-0000-000031010000}"/>
    <cellStyle name="Comma 4 2 2 2 2 4 2 2 2" xfId="323" xr:uid="{00000000-0005-0000-0000-000032010000}"/>
    <cellStyle name="Comma 4 2 2 2 2 4 2 2 2 2" xfId="324" xr:uid="{00000000-0005-0000-0000-000033010000}"/>
    <cellStyle name="Comma 4 2 2 2 2 4 2 2 3" xfId="325" xr:uid="{00000000-0005-0000-0000-000034010000}"/>
    <cellStyle name="Comma 4 2 2 2 2 4 2 3" xfId="326" xr:uid="{00000000-0005-0000-0000-000035010000}"/>
    <cellStyle name="Comma 4 2 2 2 2 4 2 3 2" xfId="327" xr:uid="{00000000-0005-0000-0000-000036010000}"/>
    <cellStyle name="Comma 4 2 2 2 2 4 2 4" xfId="328" xr:uid="{00000000-0005-0000-0000-000037010000}"/>
    <cellStyle name="Comma 4 2 2 2 2 4 3" xfId="329" xr:uid="{00000000-0005-0000-0000-000038010000}"/>
    <cellStyle name="Comma 4 2 2 2 2 4 3 2" xfId="330" xr:uid="{00000000-0005-0000-0000-000039010000}"/>
    <cellStyle name="Comma 4 2 2 2 2 4 3 2 2" xfId="331" xr:uid="{00000000-0005-0000-0000-00003A010000}"/>
    <cellStyle name="Comma 4 2 2 2 2 4 3 2 2 2" xfId="332" xr:uid="{00000000-0005-0000-0000-00003B010000}"/>
    <cellStyle name="Comma 4 2 2 2 2 4 3 2 3" xfId="333" xr:uid="{00000000-0005-0000-0000-00003C010000}"/>
    <cellStyle name="Comma 4 2 2 2 2 4 4" xfId="334" xr:uid="{00000000-0005-0000-0000-00003D010000}"/>
    <cellStyle name="Comma 4 2 2 2 2 4 4 2" xfId="335" xr:uid="{00000000-0005-0000-0000-00003E010000}"/>
    <cellStyle name="Comma 4 2 2 2 2 4 4 2 2" xfId="336" xr:uid="{00000000-0005-0000-0000-00003F010000}"/>
    <cellStyle name="Comma 4 2 2 2 2 4 4 3" xfId="337" xr:uid="{00000000-0005-0000-0000-000040010000}"/>
    <cellStyle name="Comma 4 2 2 2 2 4 5" xfId="338" xr:uid="{00000000-0005-0000-0000-000041010000}"/>
    <cellStyle name="Comma 4 2 2 2 2 4 5 2" xfId="339" xr:uid="{00000000-0005-0000-0000-000042010000}"/>
    <cellStyle name="Comma 4 2 2 2 2 4 6" xfId="340" xr:uid="{00000000-0005-0000-0000-000043010000}"/>
    <cellStyle name="Comma 4 2 2 2 2 5" xfId="341" xr:uid="{00000000-0005-0000-0000-000044010000}"/>
    <cellStyle name="Comma 4 2 2 2 2 5 2" xfId="342" xr:uid="{00000000-0005-0000-0000-000045010000}"/>
    <cellStyle name="Comma 4 2 2 2 2 5 2 2" xfId="343" xr:uid="{00000000-0005-0000-0000-000046010000}"/>
    <cellStyle name="Comma 4 2 2 2 2 5 2 2 2" xfId="344" xr:uid="{00000000-0005-0000-0000-000047010000}"/>
    <cellStyle name="Comma 4 2 2 2 2 5 2 2 2 2" xfId="345" xr:uid="{00000000-0005-0000-0000-000048010000}"/>
    <cellStyle name="Comma 4 2 2 2 2 5 2 2 3" xfId="346" xr:uid="{00000000-0005-0000-0000-000049010000}"/>
    <cellStyle name="Comma 4 2 2 2 2 5 2 3" xfId="347" xr:uid="{00000000-0005-0000-0000-00004A010000}"/>
    <cellStyle name="Comma 4 2 2 2 2 5 2 3 2" xfId="348" xr:uid="{00000000-0005-0000-0000-00004B010000}"/>
    <cellStyle name="Comma 4 2 2 2 2 5 2 4" xfId="349" xr:uid="{00000000-0005-0000-0000-00004C010000}"/>
    <cellStyle name="Comma 4 2 2 2 2 5 3" xfId="350" xr:uid="{00000000-0005-0000-0000-00004D010000}"/>
    <cellStyle name="Comma 4 2 2 2 2 5 3 2" xfId="351" xr:uid="{00000000-0005-0000-0000-00004E010000}"/>
    <cellStyle name="Comma 4 2 2 2 2 5 3 2 2" xfId="352" xr:uid="{00000000-0005-0000-0000-00004F010000}"/>
    <cellStyle name="Comma 4 2 2 2 2 5 3 2 2 2" xfId="353" xr:uid="{00000000-0005-0000-0000-000050010000}"/>
    <cellStyle name="Comma 4 2 2 2 2 5 3 2 3" xfId="354" xr:uid="{00000000-0005-0000-0000-000051010000}"/>
    <cellStyle name="Comma 4 2 2 2 2 5 4" xfId="355" xr:uid="{00000000-0005-0000-0000-000052010000}"/>
    <cellStyle name="Comma 4 2 2 2 2 5 4 2" xfId="356" xr:uid="{00000000-0005-0000-0000-000053010000}"/>
    <cellStyle name="Comma 4 2 2 2 2 5 4 2 2" xfId="357" xr:uid="{00000000-0005-0000-0000-000054010000}"/>
    <cellStyle name="Comma 4 2 2 2 2 5 4 3" xfId="358" xr:uid="{00000000-0005-0000-0000-000055010000}"/>
    <cellStyle name="Comma 4 2 2 2 2 5 5" xfId="359" xr:uid="{00000000-0005-0000-0000-000056010000}"/>
    <cellStyle name="Comma 4 2 2 2 2 5 5 2" xfId="360" xr:uid="{00000000-0005-0000-0000-000057010000}"/>
    <cellStyle name="Comma 4 2 2 2 2 5 6" xfId="361" xr:uid="{00000000-0005-0000-0000-000058010000}"/>
    <cellStyle name="Comma 4 2 2 2 2 6" xfId="362" xr:uid="{00000000-0005-0000-0000-000059010000}"/>
    <cellStyle name="Comma 4 2 2 2 2 6 2" xfId="363" xr:uid="{00000000-0005-0000-0000-00005A010000}"/>
    <cellStyle name="Comma 4 2 2 2 2 6 2 2" xfId="364" xr:uid="{00000000-0005-0000-0000-00005B010000}"/>
    <cellStyle name="Comma 4 2 2 2 2 6 2 2 2" xfId="365" xr:uid="{00000000-0005-0000-0000-00005C010000}"/>
    <cellStyle name="Comma 4 2 2 2 2 6 2 2 2 2" xfId="366" xr:uid="{00000000-0005-0000-0000-00005D010000}"/>
    <cellStyle name="Comma 4 2 2 2 2 6 2 2 3" xfId="367" xr:uid="{00000000-0005-0000-0000-00005E010000}"/>
    <cellStyle name="Comma 4 2 2 2 2 6 2 3" xfId="368" xr:uid="{00000000-0005-0000-0000-00005F010000}"/>
    <cellStyle name="Comma 4 2 2 2 2 6 2 3 2" xfId="369" xr:uid="{00000000-0005-0000-0000-000060010000}"/>
    <cellStyle name="Comma 4 2 2 2 2 6 2 4" xfId="370" xr:uid="{00000000-0005-0000-0000-000061010000}"/>
    <cellStyle name="Comma 4 2 2 2 2 6 3" xfId="371" xr:uid="{00000000-0005-0000-0000-000062010000}"/>
    <cellStyle name="Comma 4 2 2 2 2 6 3 2" xfId="372" xr:uid="{00000000-0005-0000-0000-000063010000}"/>
    <cellStyle name="Comma 4 2 2 2 2 6 3 2 2" xfId="373" xr:uid="{00000000-0005-0000-0000-000064010000}"/>
    <cellStyle name="Comma 4 2 2 2 2 6 3 2 2 2" xfId="374" xr:uid="{00000000-0005-0000-0000-000065010000}"/>
    <cellStyle name="Comma 4 2 2 2 2 6 3 2 3" xfId="375" xr:uid="{00000000-0005-0000-0000-000066010000}"/>
    <cellStyle name="Comma 4 2 2 2 2 6 4" xfId="376" xr:uid="{00000000-0005-0000-0000-000067010000}"/>
    <cellStyle name="Comma 4 2 2 2 2 6 4 2" xfId="377" xr:uid="{00000000-0005-0000-0000-000068010000}"/>
    <cellStyle name="Comma 4 2 2 2 2 6 4 2 2" xfId="378" xr:uid="{00000000-0005-0000-0000-000069010000}"/>
    <cellStyle name="Comma 4 2 2 2 2 6 4 3" xfId="379" xr:uid="{00000000-0005-0000-0000-00006A010000}"/>
    <cellStyle name="Comma 4 2 2 2 2 6 5" xfId="380" xr:uid="{00000000-0005-0000-0000-00006B010000}"/>
    <cellStyle name="Comma 4 2 2 2 2 6 5 2" xfId="381" xr:uid="{00000000-0005-0000-0000-00006C010000}"/>
    <cellStyle name="Comma 4 2 2 2 2 6 6" xfId="382" xr:uid="{00000000-0005-0000-0000-00006D010000}"/>
    <cellStyle name="Comma 4 2 2 2 2 7" xfId="383" xr:uid="{00000000-0005-0000-0000-00006E010000}"/>
    <cellStyle name="Comma 4 2 2 2 2 7 2" xfId="384" xr:uid="{00000000-0005-0000-0000-00006F010000}"/>
    <cellStyle name="Comma 4 2 2 2 2 7 2 2" xfId="385" xr:uid="{00000000-0005-0000-0000-000070010000}"/>
    <cellStyle name="Comma 4 2 2 2 2 7 2 2 2" xfId="386" xr:uid="{00000000-0005-0000-0000-000071010000}"/>
    <cellStyle name="Comma 4 2 2 2 2 7 2 2 2 2" xfId="387" xr:uid="{00000000-0005-0000-0000-000072010000}"/>
    <cellStyle name="Comma 4 2 2 2 2 7 2 2 3" xfId="388" xr:uid="{00000000-0005-0000-0000-000073010000}"/>
    <cellStyle name="Comma 4 2 2 2 2 7 2 3" xfId="389" xr:uid="{00000000-0005-0000-0000-000074010000}"/>
    <cellStyle name="Comma 4 2 2 2 2 7 2 3 2" xfId="390" xr:uid="{00000000-0005-0000-0000-000075010000}"/>
    <cellStyle name="Comma 4 2 2 2 2 7 2 4" xfId="391" xr:uid="{00000000-0005-0000-0000-000076010000}"/>
    <cellStyle name="Comma 4 2 2 2 2 7 3" xfId="392" xr:uid="{00000000-0005-0000-0000-000077010000}"/>
    <cellStyle name="Comma 4 2 2 2 2 7 3 2" xfId="393" xr:uid="{00000000-0005-0000-0000-000078010000}"/>
    <cellStyle name="Comma 4 2 2 2 2 7 3 2 2" xfId="394" xr:uid="{00000000-0005-0000-0000-000079010000}"/>
    <cellStyle name="Comma 4 2 2 2 2 7 3 2 2 2" xfId="395" xr:uid="{00000000-0005-0000-0000-00007A010000}"/>
    <cellStyle name="Comma 4 2 2 2 2 7 3 2 3" xfId="396" xr:uid="{00000000-0005-0000-0000-00007B010000}"/>
    <cellStyle name="Comma 4 2 2 2 2 7 4" xfId="397" xr:uid="{00000000-0005-0000-0000-00007C010000}"/>
    <cellStyle name="Comma 4 2 2 2 2 7 4 2" xfId="398" xr:uid="{00000000-0005-0000-0000-00007D010000}"/>
    <cellStyle name="Comma 4 2 2 2 2 7 4 2 2" xfId="399" xr:uid="{00000000-0005-0000-0000-00007E010000}"/>
    <cellStyle name="Comma 4 2 2 2 2 7 4 3" xfId="400" xr:uid="{00000000-0005-0000-0000-00007F010000}"/>
    <cellStyle name="Comma 4 2 2 2 2 7 5" xfId="401" xr:uid="{00000000-0005-0000-0000-000080010000}"/>
    <cellStyle name="Comma 4 2 2 2 2 7 5 2" xfId="402" xr:uid="{00000000-0005-0000-0000-000081010000}"/>
    <cellStyle name="Comma 4 2 2 2 2 7 6" xfId="403" xr:uid="{00000000-0005-0000-0000-000082010000}"/>
    <cellStyle name="Comma 4 2 2 2 2 8" xfId="404" xr:uid="{00000000-0005-0000-0000-000083010000}"/>
    <cellStyle name="Comma 4 2 2 2 2 8 2" xfId="405" xr:uid="{00000000-0005-0000-0000-000084010000}"/>
    <cellStyle name="Comma 4 2 2 2 2 8 2 2" xfId="406" xr:uid="{00000000-0005-0000-0000-000085010000}"/>
    <cellStyle name="Comma 4 2 2 2 2 8 2 2 2" xfId="407" xr:uid="{00000000-0005-0000-0000-000086010000}"/>
    <cellStyle name="Comma 4 2 2 2 2 8 2 2 2 2" xfId="408" xr:uid="{00000000-0005-0000-0000-000087010000}"/>
    <cellStyle name="Comma 4 2 2 2 2 8 2 2 3" xfId="409" xr:uid="{00000000-0005-0000-0000-000088010000}"/>
    <cellStyle name="Comma 4 2 2 2 2 8 2 3" xfId="410" xr:uid="{00000000-0005-0000-0000-000089010000}"/>
    <cellStyle name="Comma 4 2 2 2 2 8 2 3 2" xfId="411" xr:uid="{00000000-0005-0000-0000-00008A010000}"/>
    <cellStyle name="Comma 4 2 2 2 2 8 2 4" xfId="412" xr:uid="{00000000-0005-0000-0000-00008B010000}"/>
    <cellStyle name="Comma 4 2 2 2 2 8 3" xfId="413" xr:uid="{00000000-0005-0000-0000-00008C010000}"/>
    <cellStyle name="Comma 4 2 2 2 2 8 3 2" xfId="414" xr:uid="{00000000-0005-0000-0000-00008D010000}"/>
    <cellStyle name="Comma 4 2 2 2 2 8 3 2 2" xfId="415" xr:uid="{00000000-0005-0000-0000-00008E010000}"/>
    <cellStyle name="Comma 4 2 2 2 2 8 3 3" xfId="416" xr:uid="{00000000-0005-0000-0000-00008F010000}"/>
    <cellStyle name="Comma 4 2 2 2 2 8 4" xfId="417" xr:uid="{00000000-0005-0000-0000-000090010000}"/>
    <cellStyle name="Comma 4 2 2 2 2 8 4 2" xfId="418" xr:uid="{00000000-0005-0000-0000-000091010000}"/>
    <cellStyle name="Comma 4 2 2 2 2 8 5" xfId="419" xr:uid="{00000000-0005-0000-0000-000092010000}"/>
    <cellStyle name="Comma 4 2 2 2 2 9" xfId="420" xr:uid="{00000000-0005-0000-0000-000093010000}"/>
    <cellStyle name="Comma 4 2 2 2 2 9 2" xfId="421" xr:uid="{00000000-0005-0000-0000-000094010000}"/>
    <cellStyle name="Comma 4 2 2 2 2 9 2 2" xfId="422" xr:uid="{00000000-0005-0000-0000-000095010000}"/>
    <cellStyle name="Comma 4 2 2 2 2 9 2 2 2" xfId="423" xr:uid="{00000000-0005-0000-0000-000096010000}"/>
    <cellStyle name="Comma 4 2 2 2 2 9 2 3" xfId="424" xr:uid="{00000000-0005-0000-0000-000097010000}"/>
    <cellStyle name="Comma 4 2 2 2 2 9 3" xfId="425" xr:uid="{00000000-0005-0000-0000-000098010000}"/>
    <cellStyle name="Comma 4 2 2 2 2 9 3 2" xfId="426" xr:uid="{00000000-0005-0000-0000-000099010000}"/>
    <cellStyle name="Comma 4 2 2 2 2 9 4" xfId="427" xr:uid="{00000000-0005-0000-0000-00009A010000}"/>
    <cellStyle name="Comma 4 2 2 2 3" xfId="428" xr:uid="{00000000-0005-0000-0000-00009B010000}"/>
    <cellStyle name="Comma 4 2 2 2 3 10" xfId="429" xr:uid="{00000000-0005-0000-0000-00009C010000}"/>
    <cellStyle name="Comma 4 2 2 2 3 10 2" xfId="430" xr:uid="{00000000-0005-0000-0000-00009D010000}"/>
    <cellStyle name="Comma 4 2 2 2 3 10 2 2" xfId="431" xr:uid="{00000000-0005-0000-0000-00009E010000}"/>
    <cellStyle name="Comma 4 2 2 2 3 10 3" xfId="432" xr:uid="{00000000-0005-0000-0000-00009F010000}"/>
    <cellStyle name="Comma 4 2 2 2 3 11" xfId="433" xr:uid="{00000000-0005-0000-0000-0000A0010000}"/>
    <cellStyle name="Comma 4 2 2 2 3 11 2" xfId="434" xr:uid="{00000000-0005-0000-0000-0000A1010000}"/>
    <cellStyle name="Comma 4 2 2 2 3 12" xfId="435" xr:uid="{00000000-0005-0000-0000-0000A2010000}"/>
    <cellStyle name="Comma 4 2 2 2 3 2" xfId="436" xr:uid="{00000000-0005-0000-0000-0000A3010000}"/>
    <cellStyle name="Comma 4 2 2 2 3 2 2" xfId="437" xr:uid="{00000000-0005-0000-0000-0000A4010000}"/>
    <cellStyle name="Comma 4 2 2 2 3 2 2 2" xfId="438" xr:uid="{00000000-0005-0000-0000-0000A5010000}"/>
    <cellStyle name="Comma 4 2 2 2 3 2 2 2 2" xfId="439" xr:uid="{00000000-0005-0000-0000-0000A6010000}"/>
    <cellStyle name="Comma 4 2 2 2 3 2 2 2 2 2" xfId="440" xr:uid="{00000000-0005-0000-0000-0000A7010000}"/>
    <cellStyle name="Comma 4 2 2 2 3 2 2 2 2 2 2" xfId="441" xr:uid="{00000000-0005-0000-0000-0000A8010000}"/>
    <cellStyle name="Comma 4 2 2 2 3 2 2 2 2 3" xfId="442" xr:uid="{00000000-0005-0000-0000-0000A9010000}"/>
    <cellStyle name="Comma 4 2 2 2 3 2 2 2 3" xfId="443" xr:uid="{00000000-0005-0000-0000-0000AA010000}"/>
    <cellStyle name="Comma 4 2 2 2 3 2 2 2 3 2" xfId="444" xr:uid="{00000000-0005-0000-0000-0000AB010000}"/>
    <cellStyle name="Comma 4 2 2 2 3 2 2 2 4" xfId="445" xr:uid="{00000000-0005-0000-0000-0000AC010000}"/>
    <cellStyle name="Comma 4 2 2 2 3 2 2 3" xfId="446" xr:uid="{00000000-0005-0000-0000-0000AD010000}"/>
    <cellStyle name="Comma 4 2 2 2 3 2 2 3 2" xfId="447" xr:uid="{00000000-0005-0000-0000-0000AE010000}"/>
    <cellStyle name="Comma 4 2 2 2 3 2 2 3 2 2" xfId="448" xr:uid="{00000000-0005-0000-0000-0000AF010000}"/>
    <cellStyle name="Comma 4 2 2 2 3 2 2 3 2 2 2" xfId="449" xr:uid="{00000000-0005-0000-0000-0000B0010000}"/>
    <cellStyle name="Comma 4 2 2 2 3 2 2 3 2 3" xfId="450" xr:uid="{00000000-0005-0000-0000-0000B1010000}"/>
    <cellStyle name="Comma 4 2 2 2 3 2 2 4" xfId="451" xr:uid="{00000000-0005-0000-0000-0000B2010000}"/>
    <cellStyle name="Comma 4 2 2 2 3 2 2 4 2" xfId="452" xr:uid="{00000000-0005-0000-0000-0000B3010000}"/>
    <cellStyle name="Comma 4 2 2 2 3 2 2 4 2 2" xfId="453" xr:uid="{00000000-0005-0000-0000-0000B4010000}"/>
    <cellStyle name="Comma 4 2 2 2 3 2 2 4 3" xfId="454" xr:uid="{00000000-0005-0000-0000-0000B5010000}"/>
    <cellStyle name="Comma 4 2 2 2 3 2 2 5" xfId="455" xr:uid="{00000000-0005-0000-0000-0000B6010000}"/>
    <cellStyle name="Comma 4 2 2 2 3 2 2 5 2" xfId="456" xr:uid="{00000000-0005-0000-0000-0000B7010000}"/>
    <cellStyle name="Comma 4 2 2 2 3 2 2 6" xfId="457" xr:uid="{00000000-0005-0000-0000-0000B8010000}"/>
    <cellStyle name="Comma 4 2 2 2 3 2 3" xfId="458" xr:uid="{00000000-0005-0000-0000-0000B9010000}"/>
    <cellStyle name="Comma 4 2 2 2 3 2 3 2" xfId="459" xr:uid="{00000000-0005-0000-0000-0000BA010000}"/>
    <cellStyle name="Comma 4 2 2 2 3 2 3 2 2" xfId="460" xr:uid="{00000000-0005-0000-0000-0000BB010000}"/>
    <cellStyle name="Comma 4 2 2 2 3 2 3 2 2 2" xfId="461" xr:uid="{00000000-0005-0000-0000-0000BC010000}"/>
    <cellStyle name="Comma 4 2 2 2 3 2 3 2 2 2 2" xfId="462" xr:uid="{00000000-0005-0000-0000-0000BD010000}"/>
    <cellStyle name="Comma 4 2 2 2 3 2 3 2 2 3" xfId="463" xr:uid="{00000000-0005-0000-0000-0000BE010000}"/>
    <cellStyle name="Comma 4 2 2 2 3 2 3 2 3" xfId="464" xr:uid="{00000000-0005-0000-0000-0000BF010000}"/>
    <cellStyle name="Comma 4 2 2 2 3 2 3 2 3 2" xfId="465" xr:uid="{00000000-0005-0000-0000-0000C0010000}"/>
    <cellStyle name="Comma 4 2 2 2 3 2 3 2 4" xfId="466" xr:uid="{00000000-0005-0000-0000-0000C1010000}"/>
    <cellStyle name="Comma 4 2 2 2 3 2 3 3" xfId="467" xr:uid="{00000000-0005-0000-0000-0000C2010000}"/>
    <cellStyle name="Comma 4 2 2 2 3 2 3 3 2" xfId="468" xr:uid="{00000000-0005-0000-0000-0000C3010000}"/>
    <cellStyle name="Comma 4 2 2 2 3 2 3 3 2 2" xfId="469" xr:uid="{00000000-0005-0000-0000-0000C4010000}"/>
    <cellStyle name="Comma 4 2 2 2 3 2 3 3 3" xfId="470" xr:uid="{00000000-0005-0000-0000-0000C5010000}"/>
    <cellStyle name="Comma 4 2 2 2 3 2 3 4" xfId="471" xr:uid="{00000000-0005-0000-0000-0000C6010000}"/>
    <cellStyle name="Comma 4 2 2 2 3 2 3 4 2" xfId="472" xr:uid="{00000000-0005-0000-0000-0000C7010000}"/>
    <cellStyle name="Comma 4 2 2 2 3 2 3 5" xfId="473" xr:uid="{00000000-0005-0000-0000-0000C8010000}"/>
    <cellStyle name="Comma 4 2 2 2 3 2 4" xfId="474" xr:uid="{00000000-0005-0000-0000-0000C9010000}"/>
    <cellStyle name="Comma 4 2 2 2 3 2 4 2" xfId="475" xr:uid="{00000000-0005-0000-0000-0000CA010000}"/>
    <cellStyle name="Comma 4 2 2 2 3 2 4 2 2" xfId="476" xr:uid="{00000000-0005-0000-0000-0000CB010000}"/>
    <cellStyle name="Comma 4 2 2 2 3 2 4 2 2 2" xfId="477" xr:uid="{00000000-0005-0000-0000-0000CC010000}"/>
    <cellStyle name="Comma 4 2 2 2 3 2 4 2 3" xfId="478" xr:uid="{00000000-0005-0000-0000-0000CD010000}"/>
    <cellStyle name="Comma 4 2 2 2 3 2 4 3" xfId="479" xr:uid="{00000000-0005-0000-0000-0000CE010000}"/>
    <cellStyle name="Comma 4 2 2 2 3 2 4 3 2" xfId="480" xr:uid="{00000000-0005-0000-0000-0000CF010000}"/>
    <cellStyle name="Comma 4 2 2 2 3 2 4 4" xfId="481" xr:uid="{00000000-0005-0000-0000-0000D0010000}"/>
    <cellStyle name="Comma 4 2 2 2 3 2 5" xfId="482" xr:uid="{00000000-0005-0000-0000-0000D1010000}"/>
    <cellStyle name="Comma 4 2 2 2 3 2 5 2" xfId="483" xr:uid="{00000000-0005-0000-0000-0000D2010000}"/>
    <cellStyle name="Comma 4 2 2 2 3 2 5 2 2" xfId="484" xr:uid="{00000000-0005-0000-0000-0000D3010000}"/>
    <cellStyle name="Comma 4 2 2 2 3 2 5 2 2 2" xfId="485" xr:uid="{00000000-0005-0000-0000-0000D4010000}"/>
    <cellStyle name="Comma 4 2 2 2 3 2 5 2 3" xfId="486" xr:uid="{00000000-0005-0000-0000-0000D5010000}"/>
    <cellStyle name="Comma 4 2 2 2 3 2 6" xfId="487" xr:uid="{00000000-0005-0000-0000-0000D6010000}"/>
    <cellStyle name="Comma 4 2 2 2 3 2 6 2" xfId="488" xr:uid="{00000000-0005-0000-0000-0000D7010000}"/>
    <cellStyle name="Comma 4 2 2 2 3 2 6 2 2" xfId="489" xr:uid="{00000000-0005-0000-0000-0000D8010000}"/>
    <cellStyle name="Comma 4 2 2 2 3 2 6 3" xfId="490" xr:uid="{00000000-0005-0000-0000-0000D9010000}"/>
    <cellStyle name="Comma 4 2 2 2 3 2 7" xfId="491" xr:uid="{00000000-0005-0000-0000-0000DA010000}"/>
    <cellStyle name="Comma 4 2 2 2 3 2 7 2" xfId="492" xr:uid="{00000000-0005-0000-0000-0000DB010000}"/>
    <cellStyle name="Comma 4 2 2 2 3 2 8" xfId="493" xr:uid="{00000000-0005-0000-0000-0000DC010000}"/>
    <cellStyle name="Comma 4 2 2 2 3 3" xfId="494" xr:uid="{00000000-0005-0000-0000-0000DD010000}"/>
    <cellStyle name="Comma 4 2 2 2 3 3 2" xfId="495" xr:uid="{00000000-0005-0000-0000-0000DE010000}"/>
    <cellStyle name="Comma 4 2 2 2 3 3 2 2" xfId="496" xr:uid="{00000000-0005-0000-0000-0000DF010000}"/>
    <cellStyle name="Comma 4 2 2 2 3 3 2 2 2" xfId="497" xr:uid="{00000000-0005-0000-0000-0000E0010000}"/>
    <cellStyle name="Comma 4 2 2 2 3 3 2 2 2 2" xfId="498" xr:uid="{00000000-0005-0000-0000-0000E1010000}"/>
    <cellStyle name="Comma 4 2 2 2 3 3 2 2 3" xfId="499" xr:uid="{00000000-0005-0000-0000-0000E2010000}"/>
    <cellStyle name="Comma 4 2 2 2 3 3 2 3" xfId="500" xr:uid="{00000000-0005-0000-0000-0000E3010000}"/>
    <cellStyle name="Comma 4 2 2 2 3 3 2 3 2" xfId="501" xr:uid="{00000000-0005-0000-0000-0000E4010000}"/>
    <cellStyle name="Comma 4 2 2 2 3 3 2 4" xfId="502" xr:uid="{00000000-0005-0000-0000-0000E5010000}"/>
    <cellStyle name="Comma 4 2 2 2 3 3 3" xfId="503" xr:uid="{00000000-0005-0000-0000-0000E6010000}"/>
    <cellStyle name="Comma 4 2 2 2 3 3 3 2" xfId="504" xr:uid="{00000000-0005-0000-0000-0000E7010000}"/>
    <cellStyle name="Comma 4 2 2 2 3 3 3 2 2" xfId="505" xr:uid="{00000000-0005-0000-0000-0000E8010000}"/>
    <cellStyle name="Comma 4 2 2 2 3 3 3 2 2 2" xfId="506" xr:uid="{00000000-0005-0000-0000-0000E9010000}"/>
    <cellStyle name="Comma 4 2 2 2 3 3 3 2 3" xfId="507" xr:uid="{00000000-0005-0000-0000-0000EA010000}"/>
    <cellStyle name="Comma 4 2 2 2 3 3 4" xfId="508" xr:uid="{00000000-0005-0000-0000-0000EB010000}"/>
    <cellStyle name="Comma 4 2 2 2 3 3 4 2" xfId="509" xr:uid="{00000000-0005-0000-0000-0000EC010000}"/>
    <cellStyle name="Comma 4 2 2 2 3 3 4 2 2" xfId="510" xr:uid="{00000000-0005-0000-0000-0000ED010000}"/>
    <cellStyle name="Comma 4 2 2 2 3 3 4 3" xfId="511" xr:uid="{00000000-0005-0000-0000-0000EE010000}"/>
    <cellStyle name="Comma 4 2 2 2 3 3 5" xfId="512" xr:uid="{00000000-0005-0000-0000-0000EF010000}"/>
    <cellStyle name="Comma 4 2 2 2 3 3 5 2" xfId="513" xr:uid="{00000000-0005-0000-0000-0000F0010000}"/>
    <cellStyle name="Comma 4 2 2 2 3 3 6" xfId="514" xr:uid="{00000000-0005-0000-0000-0000F1010000}"/>
    <cellStyle name="Comma 4 2 2 2 3 4" xfId="515" xr:uid="{00000000-0005-0000-0000-0000F2010000}"/>
    <cellStyle name="Comma 4 2 2 2 3 4 2" xfId="516" xr:uid="{00000000-0005-0000-0000-0000F3010000}"/>
    <cellStyle name="Comma 4 2 2 2 3 4 2 2" xfId="517" xr:uid="{00000000-0005-0000-0000-0000F4010000}"/>
    <cellStyle name="Comma 4 2 2 2 3 4 2 2 2" xfId="518" xr:uid="{00000000-0005-0000-0000-0000F5010000}"/>
    <cellStyle name="Comma 4 2 2 2 3 4 2 2 2 2" xfId="519" xr:uid="{00000000-0005-0000-0000-0000F6010000}"/>
    <cellStyle name="Comma 4 2 2 2 3 4 2 2 3" xfId="520" xr:uid="{00000000-0005-0000-0000-0000F7010000}"/>
    <cellStyle name="Comma 4 2 2 2 3 4 2 3" xfId="521" xr:uid="{00000000-0005-0000-0000-0000F8010000}"/>
    <cellStyle name="Comma 4 2 2 2 3 4 2 3 2" xfId="522" xr:uid="{00000000-0005-0000-0000-0000F9010000}"/>
    <cellStyle name="Comma 4 2 2 2 3 4 2 4" xfId="523" xr:uid="{00000000-0005-0000-0000-0000FA010000}"/>
    <cellStyle name="Comma 4 2 2 2 3 4 3" xfId="524" xr:uid="{00000000-0005-0000-0000-0000FB010000}"/>
    <cellStyle name="Comma 4 2 2 2 3 4 3 2" xfId="525" xr:uid="{00000000-0005-0000-0000-0000FC010000}"/>
    <cellStyle name="Comma 4 2 2 2 3 4 3 2 2" xfId="526" xr:uid="{00000000-0005-0000-0000-0000FD010000}"/>
    <cellStyle name="Comma 4 2 2 2 3 4 3 2 2 2" xfId="527" xr:uid="{00000000-0005-0000-0000-0000FE010000}"/>
    <cellStyle name="Comma 4 2 2 2 3 4 3 2 3" xfId="528" xr:uid="{00000000-0005-0000-0000-0000FF010000}"/>
    <cellStyle name="Comma 4 2 2 2 3 4 4" xfId="529" xr:uid="{00000000-0005-0000-0000-000000020000}"/>
    <cellStyle name="Comma 4 2 2 2 3 4 4 2" xfId="530" xr:uid="{00000000-0005-0000-0000-000001020000}"/>
    <cellStyle name="Comma 4 2 2 2 3 4 4 2 2" xfId="531" xr:uid="{00000000-0005-0000-0000-000002020000}"/>
    <cellStyle name="Comma 4 2 2 2 3 4 4 3" xfId="532" xr:uid="{00000000-0005-0000-0000-000003020000}"/>
    <cellStyle name="Comma 4 2 2 2 3 4 5" xfId="533" xr:uid="{00000000-0005-0000-0000-000004020000}"/>
    <cellStyle name="Comma 4 2 2 2 3 4 5 2" xfId="534" xr:uid="{00000000-0005-0000-0000-000005020000}"/>
    <cellStyle name="Comma 4 2 2 2 3 4 6" xfId="535" xr:uid="{00000000-0005-0000-0000-000006020000}"/>
    <cellStyle name="Comma 4 2 2 2 3 5" xfId="536" xr:uid="{00000000-0005-0000-0000-000007020000}"/>
    <cellStyle name="Comma 4 2 2 2 3 5 2" xfId="537" xr:uid="{00000000-0005-0000-0000-000008020000}"/>
    <cellStyle name="Comma 4 2 2 2 3 5 2 2" xfId="538" xr:uid="{00000000-0005-0000-0000-000009020000}"/>
    <cellStyle name="Comma 4 2 2 2 3 5 2 2 2" xfId="539" xr:uid="{00000000-0005-0000-0000-00000A020000}"/>
    <cellStyle name="Comma 4 2 2 2 3 5 2 2 2 2" xfId="540" xr:uid="{00000000-0005-0000-0000-00000B020000}"/>
    <cellStyle name="Comma 4 2 2 2 3 5 2 2 3" xfId="541" xr:uid="{00000000-0005-0000-0000-00000C020000}"/>
    <cellStyle name="Comma 4 2 2 2 3 5 2 3" xfId="542" xr:uid="{00000000-0005-0000-0000-00000D020000}"/>
    <cellStyle name="Comma 4 2 2 2 3 5 2 3 2" xfId="543" xr:uid="{00000000-0005-0000-0000-00000E020000}"/>
    <cellStyle name="Comma 4 2 2 2 3 5 2 4" xfId="544" xr:uid="{00000000-0005-0000-0000-00000F020000}"/>
    <cellStyle name="Comma 4 2 2 2 3 5 3" xfId="545" xr:uid="{00000000-0005-0000-0000-000010020000}"/>
    <cellStyle name="Comma 4 2 2 2 3 5 3 2" xfId="546" xr:uid="{00000000-0005-0000-0000-000011020000}"/>
    <cellStyle name="Comma 4 2 2 2 3 5 3 2 2" xfId="547" xr:uid="{00000000-0005-0000-0000-000012020000}"/>
    <cellStyle name="Comma 4 2 2 2 3 5 3 2 2 2" xfId="548" xr:uid="{00000000-0005-0000-0000-000013020000}"/>
    <cellStyle name="Comma 4 2 2 2 3 5 3 2 3" xfId="549" xr:uid="{00000000-0005-0000-0000-000014020000}"/>
    <cellStyle name="Comma 4 2 2 2 3 5 4" xfId="550" xr:uid="{00000000-0005-0000-0000-000015020000}"/>
    <cellStyle name="Comma 4 2 2 2 3 5 4 2" xfId="551" xr:uid="{00000000-0005-0000-0000-000016020000}"/>
    <cellStyle name="Comma 4 2 2 2 3 5 4 2 2" xfId="552" xr:uid="{00000000-0005-0000-0000-000017020000}"/>
    <cellStyle name="Comma 4 2 2 2 3 5 4 3" xfId="553" xr:uid="{00000000-0005-0000-0000-000018020000}"/>
    <cellStyle name="Comma 4 2 2 2 3 5 5" xfId="554" xr:uid="{00000000-0005-0000-0000-000019020000}"/>
    <cellStyle name="Comma 4 2 2 2 3 5 5 2" xfId="555" xr:uid="{00000000-0005-0000-0000-00001A020000}"/>
    <cellStyle name="Comma 4 2 2 2 3 5 6" xfId="556" xr:uid="{00000000-0005-0000-0000-00001B020000}"/>
    <cellStyle name="Comma 4 2 2 2 3 6" xfId="557" xr:uid="{00000000-0005-0000-0000-00001C020000}"/>
    <cellStyle name="Comma 4 2 2 2 3 6 2" xfId="558" xr:uid="{00000000-0005-0000-0000-00001D020000}"/>
    <cellStyle name="Comma 4 2 2 2 3 6 2 2" xfId="559" xr:uid="{00000000-0005-0000-0000-00001E020000}"/>
    <cellStyle name="Comma 4 2 2 2 3 6 2 2 2" xfId="560" xr:uid="{00000000-0005-0000-0000-00001F020000}"/>
    <cellStyle name="Comma 4 2 2 2 3 6 2 2 2 2" xfId="561" xr:uid="{00000000-0005-0000-0000-000020020000}"/>
    <cellStyle name="Comma 4 2 2 2 3 6 2 2 3" xfId="562" xr:uid="{00000000-0005-0000-0000-000021020000}"/>
    <cellStyle name="Comma 4 2 2 2 3 6 2 3" xfId="563" xr:uid="{00000000-0005-0000-0000-000022020000}"/>
    <cellStyle name="Comma 4 2 2 2 3 6 2 3 2" xfId="564" xr:uid="{00000000-0005-0000-0000-000023020000}"/>
    <cellStyle name="Comma 4 2 2 2 3 6 2 4" xfId="565" xr:uid="{00000000-0005-0000-0000-000024020000}"/>
    <cellStyle name="Comma 4 2 2 2 3 6 3" xfId="566" xr:uid="{00000000-0005-0000-0000-000025020000}"/>
    <cellStyle name="Comma 4 2 2 2 3 6 3 2" xfId="567" xr:uid="{00000000-0005-0000-0000-000026020000}"/>
    <cellStyle name="Comma 4 2 2 2 3 6 3 2 2" xfId="568" xr:uid="{00000000-0005-0000-0000-000027020000}"/>
    <cellStyle name="Comma 4 2 2 2 3 6 3 2 2 2" xfId="569" xr:uid="{00000000-0005-0000-0000-000028020000}"/>
    <cellStyle name="Comma 4 2 2 2 3 6 3 2 3" xfId="570" xr:uid="{00000000-0005-0000-0000-000029020000}"/>
    <cellStyle name="Comma 4 2 2 2 3 6 4" xfId="571" xr:uid="{00000000-0005-0000-0000-00002A020000}"/>
    <cellStyle name="Comma 4 2 2 2 3 6 4 2" xfId="572" xr:uid="{00000000-0005-0000-0000-00002B020000}"/>
    <cellStyle name="Comma 4 2 2 2 3 6 4 2 2" xfId="573" xr:uid="{00000000-0005-0000-0000-00002C020000}"/>
    <cellStyle name="Comma 4 2 2 2 3 6 4 3" xfId="574" xr:uid="{00000000-0005-0000-0000-00002D020000}"/>
    <cellStyle name="Comma 4 2 2 2 3 6 5" xfId="575" xr:uid="{00000000-0005-0000-0000-00002E020000}"/>
    <cellStyle name="Comma 4 2 2 2 3 6 5 2" xfId="576" xr:uid="{00000000-0005-0000-0000-00002F020000}"/>
    <cellStyle name="Comma 4 2 2 2 3 6 6" xfId="577" xr:uid="{00000000-0005-0000-0000-000030020000}"/>
    <cellStyle name="Comma 4 2 2 2 3 7" xfId="578" xr:uid="{00000000-0005-0000-0000-000031020000}"/>
    <cellStyle name="Comma 4 2 2 2 3 7 2" xfId="579" xr:uid="{00000000-0005-0000-0000-000032020000}"/>
    <cellStyle name="Comma 4 2 2 2 3 7 2 2" xfId="580" xr:uid="{00000000-0005-0000-0000-000033020000}"/>
    <cellStyle name="Comma 4 2 2 2 3 7 2 2 2" xfId="581" xr:uid="{00000000-0005-0000-0000-000034020000}"/>
    <cellStyle name="Comma 4 2 2 2 3 7 2 2 2 2" xfId="582" xr:uid="{00000000-0005-0000-0000-000035020000}"/>
    <cellStyle name="Comma 4 2 2 2 3 7 2 2 3" xfId="583" xr:uid="{00000000-0005-0000-0000-000036020000}"/>
    <cellStyle name="Comma 4 2 2 2 3 7 2 3" xfId="584" xr:uid="{00000000-0005-0000-0000-000037020000}"/>
    <cellStyle name="Comma 4 2 2 2 3 7 2 3 2" xfId="585" xr:uid="{00000000-0005-0000-0000-000038020000}"/>
    <cellStyle name="Comma 4 2 2 2 3 7 2 4" xfId="586" xr:uid="{00000000-0005-0000-0000-000039020000}"/>
    <cellStyle name="Comma 4 2 2 2 3 7 3" xfId="587" xr:uid="{00000000-0005-0000-0000-00003A020000}"/>
    <cellStyle name="Comma 4 2 2 2 3 7 3 2" xfId="588" xr:uid="{00000000-0005-0000-0000-00003B020000}"/>
    <cellStyle name="Comma 4 2 2 2 3 7 3 2 2" xfId="589" xr:uid="{00000000-0005-0000-0000-00003C020000}"/>
    <cellStyle name="Comma 4 2 2 2 3 7 3 3" xfId="590" xr:uid="{00000000-0005-0000-0000-00003D020000}"/>
    <cellStyle name="Comma 4 2 2 2 3 7 4" xfId="591" xr:uid="{00000000-0005-0000-0000-00003E020000}"/>
    <cellStyle name="Comma 4 2 2 2 3 7 4 2" xfId="592" xr:uid="{00000000-0005-0000-0000-00003F020000}"/>
    <cellStyle name="Comma 4 2 2 2 3 7 5" xfId="593" xr:uid="{00000000-0005-0000-0000-000040020000}"/>
    <cellStyle name="Comma 4 2 2 2 3 8" xfId="594" xr:uid="{00000000-0005-0000-0000-000041020000}"/>
    <cellStyle name="Comma 4 2 2 2 3 8 2" xfId="595" xr:uid="{00000000-0005-0000-0000-000042020000}"/>
    <cellStyle name="Comma 4 2 2 2 3 8 2 2" xfId="596" xr:uid="{00000000-0005-0000-0000-000043020000}"/>
    <cellStyle name="Comma 4 2 2 2 3 8 2 2 2" xfId="597" xr:uid="{00000000-0005-0000-0000-000044020000}"/>
    <cellStyle name="Comma 4 2 2 2 3 8 2 3" xfId="598" xr:uid="{00000000-0005-0000-0000-000045020000}"/>
    <cellStyle name="Comma 4 2 2 2 3 8 3" xfId="599" xr:uid="{00000000-0005-0000-0000-000046020000}"/>
    <cellStyle name="Comma 4 2 2 2 3 8 3 2" xfId="600" xr:uid="{00000000-0005-0000-0000-000047020000}"/>
    <cellStyle name="Comma 4 2 2 2 3 8 4" xfId="601" xr:uid="{00000000-0005-0000-0000-000048020000}"/>
    <cellStyle name="Comma 4 2 2 2 3 9" xfId="602" xr:uid="{00000000-0005-0000-0000-000049020000}"/>
    <cellStyle name="Comma 4 2 2 2 3 9 2" xfId="603" xr:uid="{00000000-0005-0000-0000-00004A020000}"/>
    <cellStyle name="Comma 4 2 2 2 3 9 2 2" xfId="604" xr:uid="{00000000-0005-0000-0000-00004B020000}"/>
    <cellStyle name="Comma 4 2 2 2 3 9 2 2 2" xfId="605" xr:uid="{00000000-0005-0000-0000-00004C020000}"/>
    <cellStyle name="Comma 4 2 2 2 3 9 2 3" xfId="606" xr:uid="{00000000-0005-0000-0000-00004D020000}"/>
    <cellStyle name="Comma 4 2 2 2 4" xfId="607" xr:uid="{00000000-0005-0000-0000-00004E020000}"/>
    <cellStyle name="Comma 4 2 2 2 4 2" xfId="608" xr:uid="{00000000-0005-0000-0000-00004F020000}"/>
    <cellStyle name="Comma 4 2 2 2 4 2 2" xfId="609" xr:uid="{00000000-0005-0000-0000-000050020000}"/>
    <cellStyle name="Comma 4 2 2 2 4 2 2 2" xfId="610" xr:uid="{00000000-0005-0000-0000-000051020000}"/>
    <cellStyle name="Comma 4 2 2 2 4 2 2 2 2" xfId="611" xr:uid="{00000000-0005-0000-0000-000052020000}"/>
    <cellStyle name="Comma 4 2 2 2 4 2 2 2 2 2" xfId="612" xr:uid="{00000000-0005-0000-0000-000053020000}"/>
    <cellStyle name="Comma 4 2 2 2 4 2 2 2 3" xfId="613" xr:uid="{00000000-0005-0000-0000-000054020000}"/>
    <cellStyle name="Comma 4 2 2 2 4 2 2 3" xfId="614" xr:uid="{00000000-0005-0000-0000-000055020000}"/>
    <cellStyle name="Comma 4 2 2 2 4 2 2 3 2" xfId="615" xr:uid="{00000000-0005-0000-0000-000056020000}"/>
    <cellStyle name="Comma 4 2 2 2 4 2 2 4" xfId="616" xr:uid="{00000000-0005-0000-0000-000057020000}"/>
    <cellStyle name="Comma 4 2 2 2 4 2 3" xfId="617" xr:uid="{00000000-0005-0000-0000-000058020000}"/>
    <cellStyle name="Comma 4 2 2 2 4 2 3 2" xfId="618" xr:uid="{00000000-0005-0000-0000-000059020000}"/>
    <cellStyle name="Comma 4 2 2 2 4 2 3 2 2" xfId="619" xr:uid="{00000000-0005-0000-0000-00005A020000}"/>
    <cellStyle name="Comma 4 2 2 2 4 2 3 2 2 2" xfId="620" xr:uid="{00000000-0005-0000-0000-00005B020000}"/>
    <cellStyle name="Comma 4 2 2 2 4 2 3 2 3" xfId="621" xr:uid="{00000000-0005-0000-0000-00005C020000}"/>
    <cellStyle name="Comma 4 2 2 2 4 2 4" xfId="622" xr:uid="{00000000-0005-0000-0000-00005D020000}"/>
    <cellStyle name="Comma 4 2 2 2 4 2 4 2" xfId="623" xr:uid="{00000000-0005-0000-0000-00005E020000}"/>
    <cellStyle name="Comma 4 2 2 2 4 2 4 2 2" xfId="624" xr:uid="{00000000-0005-0000-0000-00005F020000}"/>
    <cellStyle name="Comma 4 2 2 2 4 2 4 3" xfId="625" xr:uid="{00000000-0005-0000-0000-000060020000}"/>
    <cellStyle name="Comma 4 2 2 2 4 2 5" xfId="626" xr:uid="{00000000-0005-0000-0000-000061020000}"/>
    <cellStyle name="Comma 4 2 2 2 4 2 5 2" xfId="627" xr:uid="{00000000-0005-0000-0000-000062020000}"/>
    <cellStyle name="Comma 4 2 2 2 4 2 6" xfId="628" xr:uid="{00000000-0005-0000-0000-000063020000}"/>
    <cellStyle name="Comma 4 2 2 2 4 3" xfId="629" xr:uid="{00000000-0005-0000-0000-000064020000}"/>
    <cellStyle name="Comma 4 2 2 2 4 3 2" xfId="630" xr:uid="{00000000-0005-0000-0000-000065020000}"/>
    <cellStyle name="Comma 4 2 2 2 4 3 2 2" xfId="631" xr:uid="{00000000-0005-0000-0000-000066020000}"/>
    <cellStyle name="Comma 4 2 2 2 4 3 2 2 2" xfId="632" xr:uid="{00000000-0005-0000-0000-000067020000}"/>
    <cellStyle name="Comma 4 2 2 2 4 3 2 2 2 2" xfId="633" xr:uid="{00000000-0005-0000-0000-000068020000}"/>
    <cellStyle name="Comma 4 2 2 2 4 3 2 2 3" xfId="634" xr:uid="{00000000-0005-0000-0000-000069020000}"/>
    <cellStyle name="Comma 4 2 2 2 4 3 2 3" xfId="635" xr:uid="{00000000-0005-0000-0000-00006A020000}"/>
    <cellStyle name="Comma 4 2 2 2 4 3 2 3 2" xfId="636" xr:uid="{00000000-0005-0000-0000-00006B020000}"/>
    <cellStyle name="Comma 4 2 2 2 4 3 2 4" xfId="637" xr:uid="{00000000-0005-0000-0000-00006C020000}"/>
    <cellStyle name="Comma 4 2 2 2 4 3 3" xfId="638" xr:uid="{00000000-0005-0000-0000-00006D020000}"/>
    <cellStyle name="Comma 4 2 2 2 4 3 3 2" xfId="639" xr:uid="{00000000-0005-0000-0000-00006E020000}"/>
    <cellStyle name="Comma 4 2 2 2 4 3 3 2 2" xfId="640" xr:uid="{00000000-0005-0000-0000-00006F020000}"/>
    <cellStyle name="Comma 4 2 2 2 4 3 3 3" xfId="641" xr:uid="{00000000-0005-0000-0000-000070020000}"/>
    <cellStyle name="Comma 4 2 2 2 4 3 4" xfId="642" xr:uid="{00000000-0005-0000-0000-000071020000}"/>
    <cellStyle name="Comma 4 2 2 2 4 3 4 2" xfId="643" xr:uid="{00000000-0005-0000-0000-000072020000}"/>
    <cellStyle name="Comma 4 2 2 2 4 3 5" xfId="644" xr:uid="{00000000-0005-0000-0000-000073020000}"/>
    <cellStyle name="Comma 4 2 2 2 4 4" xfId="645" xr:uid="{00000000-0005-0000-0000-000074020000}"/>
    <cellStyle name="Comma 4 2 2 2 4 4 2" xfId="646" xr:uid="{00000000-0005-0000-0000-000075020000}"/>
    <cellStyle name="Comma 4 2 2 2 4 4 2 2" xfId="647" xr:uid="{00000000-0005-0000-0000-000076020000}"/>
    <cellStyle name="Comma 4 2 2 2 4 4 2 2 2" xfId="648" xr:uid="{00000000-0005-0000-0000-000077020000}"/>
    <cellStyle name="Comma 4 2 2 2 4 4 2 3" xfId="649" xr:uid="{00000000-0005-0000-0000-000078020000}"/>
    <cellStyle name="Comma 4 2 2 2 4 4 3" xfId="650" xr:uid="{00000000-0005-0000-0000-000079020000}"/>
    <cellStyle name="Comma 4 2 2 2 4 4 3 2" xfId="651" xr:uid="{00000000-0005-0000-0000-00007A020000}"/>
    <cellStyle name="Comma 4 2 2 2 4 4 4" xfId="652" xr:uid="{00000000-0005-0000-0000-00007B020000}"/>
    <cellStyle name="Comma 4 2 2 2 4 5" xfId="653" xr:uid="{00000000-0005-0000-0000-00007C020000}"/>
    <cellStyle name="Comma 4 2 2 2 4 5 2" xfId="654" xr:uid="{00000000-0005-0000-0000-00007D020000}"/>
    <cellStyle name="Comma 4 2 2 2 4 5 2 2" xfId="655" xr:uid="{00000000-0005-0000-0000-00007E020000}"/>
    <cellStyle name="Comma 4 2 2 2 4 5 2 2 2" xfId="656" xr:uid="{00000000-0005-0000-0000-00007F020000}"/>
    <cellStyle name="Comma 4 2 2 2 4 5 2 3" xfId="657" xr:uid="{00000000-0005-0000-0000-000080020000}"/>
    <cellStyle name="Comma 4 2 2 2 4 6" xfId="658" xr:uid="{00000000-0005-0000-0000-000081020000}"/>
    <cellStyle name="Comma 4 2 2 2 4 6 2" xfId="659" xr:uid="{00000000-0005-0000-0000-000082020000}"/>
    <cellStyle name="Comma 4 2 2 2 4 6 2 2" xfId="660" xr:uid="{00000000-0005-0000-0000-000083020000}"/>
    <cellStyle name="Comma 4 2 2 2 4 6 3" xfId="661" xr:uid="{00000000-0005-0000-0000-000084020000}"/>
    <cellStyle name="Comma 4 2 2 2 4 7" xfId="662" xr:uid="{00000000-0005-0000-0000-000085020000}"/>
    <cellStyle name="Comma 4 2 2 2 4 7 2" xfId="663" xr:uid="{00000000-0005-0000-0000-000086020000}"/>
    <cellStyle name="Comma 4 2 2 2 4 8" xfId="664" xr:uid="{00000000-0005-0000-0000-000087020000}"/>
    <cellStyle name="Comma 4 2 2 2 5" xfId="665" xr:uid="{00000000-0005-0000-0000-000088020000}"/>
    <cellStyle name="Comma 4 2 2 2 5 2" xfId="666" xr:uid="{00000000-0005-0000-0000-000089020000}"/>
    <cellStyle name="Comma 4 2 2 2 5 2 2" xfId="667" xr:uid="{00000000-0005-0000-0000-00008A020000}"/>
    <cellStyle name="Comma 4 2 2 2 5 2 2 2" xfId="668" xr:uid="{00000000-0005-0000-0000-00008B020000}"/>
    <cellStyle name="Comma 4 2 2 2 5 2 2 2 2" xfId="669" xr:uid="{00000000-0005-0000-0000-00008C020000}"/>
    <cellStyle name="Comma 4 2 2 2 5 2 2 3" xfId="670" xr:uid="{00000000-0005-0000-0000-00008D020000}"/>
    <cellStyle name="Comma 4 2 2 2 5 2 3" xfId="671" xr:uid="{00000000-0005-0000-0000-00008E020000}"/>
    <cellStyle name="Comma 4 2 2 2 5 2 3 2" xfId="672" xr:uid="{00000000-0005-0000-0000-00008F020000}"/>
    <cellStyle name="Comma 4 2 2 2 5 2 4" xfId="673" xr:uid="{00000000-0005-0000-0000-000090020000}"/>
    <cellStyle name="Comma 4 2 2 2 5 3" xfId="674" xr:uid="{00000000-0005-0000-0000-000091020000}"/>
    <cellStyle name="Comma 4 2 2 2 5 3 2" xfId="675" xr:uid="{00000000-0005-0000-0000-000092020000}"/>
    <cellStyle name="Comma 4 2 2 2 5 3 2 2" xfId="676" xr:uid="{00000000-0005-0000-0000-000093020000}"/>
    <cellStyle name="Comma 4 2 2 2 5 3 2 2 2" xfId="677" xr:uid="{00000000-0005-0000-0000-000094020000}"/>
    <cellStyle name="Comma 4 2 2 2 5 3 2 3" xfId="678" xr:uid="{00000000-0005-0000-0000-000095020000}"/>
    <cellStyle name="Comma 4 2 2 2 5 4" xfId="679" xr:uid="{00000000-0005-0000-0000-000096020000}"/>
    <cellStyle name="Comma 4 2 2 2 5 4 2" xfId="680" xr:uid="{00000000-0005-0000-0000-000097020000}"/>
    <cellStyle name="Comma 4 2 2 2 5 4 2 2" xfId="681" xr:uid="{00000000-0005-0000-0000-000098020000}"/>
    <cellStyle name="Comma 4 2 2 2 5 4 3" xfId="682" xr:uid="{00000000-0005-0000-0000-000099020000}"/>
    <cellStyle name="Comma 4 2 2 2 5 5" xfId="683" xr:uid="{00000000-0005-0000-0000-00009A020000}"/>
    <cellStyle name="Comma 4 2 2 2 5 5 2" xfId="684" xr:uid="{00000000-0005-0000-0000-00009B020000}"/>
    <cellStyle name="Comma 4 2 2 2 5 6" xfId="685" xr:uid="{00000000-0005-0000-0000-00009C020000}"/>
    <cellStyle name="Comma 4 2 2 2 6" xfId="686" xr:uid="{00000000-0005-0000-0000-00009D020000}"/>
    <cellStyle name="Comma 4 2 2 2 6 2" xfId="687" xr:uid="{00000000-0005-0000-0000-00009E020000}"/>
    <cellStyle name="Comma 4 2 2 2 6 2 2" xfId="688" xr:uid="{00000000-0005-0000-0000-00009F020000}"/>
    <cellStyle name="Comma 4 2 2 2 6 2 2 2" xfId="689" xr:uid="{00000000-0005-0000-0000-0000A0020000}"/>
    <cellStyle name="Comma 4 2 2 2 6 2 2 2 2" xfId="690" xr:uid="{00000000-0005-0000-0000-0000A1020000}"/>
    <cellStyle name="Comma 4 2 2 2 6 2 2 3" xfId="691" xr:uid="{00000000-0005-0000-0000-0000A2020000}"/>
    <cellStyle name="Comma 4 2 2 2 6 2 3" xfId="692" xr:uid="{00000000-0005-0000-0000-0000A3020000}"/>
    <cellStyle name="Comma 4 2 2 2 6 2 3 2" xfId="693" xr:uid="{00000000-0005-0000-0000-0000A4020000}"/>
    <cellStyle name="Comma 4 2 2 2 6 2 4" xfId="694" xr:uid="{00000000-0005-0000-0000-0000A5020000}"/>
    <cellStyle name="Comma 4 2 2 2 6 3" xfId="695" xr:uid="{00000000-0005-0000-0000-0000A6020000}"/>
    <cellStyle name="Comma 4 2 2 2 6 3 2" xfId="696" xr:uid="{00000000-0005-0000-0000-0000A7020000}"/>
    <cellStyle name="Comma 4 2 2 2 6 3 2 2" xfId="697" xr:uid="{00000000-0005-0000-0000-0000A8020000}"/>
    <cellStyle name="Comma 4 2 2 2 6 3 2 2 2" xfId="698" xr:uid="{00000000-0005-0000-0000-0000A9020000}"/>
    <cellStyle name="Comma 4 2 2 2 6 3 2 3" xfId="699" xr:uid="{00000000-0005-0000-0000-0000AA020000}"/>
    <cellStyle name="Comma 4 2 2 2 6 4" xfId="700" xr:uid="{00000000-0005-0000-0000-0000AB020000}"/>
    <cellStyle name="Comma 4 2 2 2 6 4 2" xfId="701" xr:uid="{00000000-0005-0000-0000-0000AC020000}"/>
    <cellStyle name="Comma 4 2 2 2 6 4 2 2" xfId="702" xr:uid="{00000000-0005-0000-0000-0000AD020000}"/>
    <cellStyle name="Comma 4 2 2 2 6 4 3" xfId="703" xr:uid="{00000000-0005-0000-0000-0000AE020000}"/>
    <cellStyle name="Comma 4 2 2 2 6 5" xfId="704" xr:uid="{00000000-0005-0000-0000-0000AF020000}"/>
    <cellStyle name="Comma 4 2 2 2 6 5 2" xfId="705" xr:uid="{00000000-0005-0000-0000-0000B0020000}"/>
    <cellStyle name="Comma 4 2 2 2 6 6" xfId="706" xr:uid="{00000000-0005-0000-0000-0000B1020000}"/>
    <cellStyle name="Comma 4 2 2 2 7" xfId="707" xr:uid="{00000000-0005-0000-0000-0000B2020000}"/>
    <cellStyle name="Comma 4 2 2 2 7 2" xfId="708" xr:uid="{00000000-0005-0000-0000-0000B3020000}"/>
    <cellStyle name="Comma 4 2 2 2 7 2 2" xfId="709" xr:uid="{00000000-0005-0000-0000-0000B4020000}"/>
    <cellStyle name="Comma 4 2 2 2 7 2 2 2" xfId="710" xr:uid="{00000000-0005-0000-0000-0000B5020000}"/>
    <cellStyle name="Comma 4 2 2 2 7 2 2 2 2" xfId="711" xr:uid="{00000000-0005-0000-0000-0000B6020000}"/>
    <cellStyle name="Comma 4 2 2 2 7 2 2 3" xfId="712" xr:uid="{00000000-0005-0000-0000-0000B7020000}"/>
    <cellStyle name="Comma 4 2 2 2 7 2 3" xfId="713" xr:uid="{00000000-0005-0000-0000-0000B8020000}"/>
    <cellStyle name="Comma 4 2 2 2 7 2 3 2" xfId="714" xr:uid="{00000000-0005-0000-0000-0000B9020000}"/>
    <cellStyle name="Comma 4 2 2 2 7 2 4" xfId="715" xr:uid="{00000000-0005-0000-0000-0000BA020000}"/>
    <cellStyle name="Comma 4 2 2 2 7 3" xfId="716" xr:uid="{00000000-0005-0000-0000-0000BB020000}"/>
    <cellStyle name="Comma 4 2 2 2 7 3 2" xfId="717" xr:uid="{00000000-0005-0000-0000-0000BC020000}"/>
    <cellStyle name="Comma 4 2 2 2 7 3 2 2" xfId="718" xr:uid="{00000000-0005-0000-0000-0000BD020000}"/>
    <cellStyle name="Comma 4 2 2 2 7 3 2 2 2" xfId="719" xr:uid="{00000000-0005-0000-0000-0000BE020000}"/>
    <cellStyle name="Comma 4 2 2 2 7 3 2 3" xfId="720" xr:uid="{00000000-0005-0000-0000-0000BF020000}"/>
    <cellStyle name="Comma 4 2 2 2 7 4" xfId="721" xr:uid="{00000000-0005-0000-0000-0000C0020000}"/>
    <cellStyle name="Comma 4 2 2 2 7 4 2" xfId="722" xr:uid="{00000000-0005-0000-0000-0000C1020000}"/>
    <cellStyle name="Comma 4 2 2 2 7 4 2 2" xfId="723" xr:uid="{00000000-0005-0000-0000-0000C2020000}"/>
    <cellStyle name="Comma 4 2 2 2 7 4 3" xfId="724" xr:uid="{00000000-0005-0000-0000-0000C3020000}"/>
    <cellStyle name="Comma 4 2 2 2 7 5" xfId="725" xr:uid="{00000000-0005-0000-0000-0000C4020000}"/>
    <cellStyle name="Comma 4 2 2 2 7 5 2" xfId="726" xr:uid="{00000000-0005-0000-0000-0000C5020000}"/>
    <cellStyle name="Comma 4 2 2 2 7 6" xfId="727" xr:uid="{00000000-0005-0000-0000-0000C6020000}"/>
    <cellStyle name="Comma 4 2 2 2 8" xfId="728" xr:uid="{00000000-0005-0000-0000-0000C7020000}"/>
    <cellStyle name="Comma 4 2 2 2 8 2" xfId="729" xr:uid="{00000000-0005-0000-0000-0000C8020000}"/>
    <cellStyle name="Comma 4 2 2 2 8 2 2" xfId="730" xr:uid="{00000000-0005-0000-0000-0000C9020000}"/>
    <cellStyle name="Comma 4 2 2 2 8 2 2 2" xfId="731" xr:uid="{00000000-0005-0000-0000-0000CA020000}"/>
    <cellStyle name="Comma 4 2 2 2 8 2 2 2 2" xfId="732" xr:uid="{00000000-0005-0000-0000-0000CB020000}"/>
    <cellStyle name="Comma 4 2 2 2 8 2 2 3" xfId="733" xr:uid="{00000000-0005-0000-0000-0000CC020000}"/>
    <cellStyle name="Comma 4 2 2 2 8 2 3" xfId="734" xr:uid="{00000000-0005-0000-0000-0000CD020000}"/>
    <cellStyle name="Comma 4 2 2 2 8 2 3 2" xfId="735" xr:uid="{00000000-0005-0000-0000-0000CE020000}"/>
    <cellStyle name="Comma 4 2 2 2 8 2 4" xfId="736" xr:uid="{00000000-0005-0000-0000-0000CF020000}"/>
    <cellStyle name="Comma 4 2 2 2 8 3" xfId="737" xr:uid="{00000000-0005-0000-0000-0000D0020000}"/>
    <cellStyle name="Comma 4 2 2 2 8 3 2" xfId="738" xr:uid="{00000000-0005-0000-0000-0000D1020000}"/>
    <cellStyle name="Comma 4 2 2 2 8 3 2 2" xfId="739" xr:uid="{00000000-0005-0000-0000-0000D2020000}"/>
    <cellStyle name="Comma 4 2 2 2 8 3 2 2 2" xfId="740" xr:uid="{00000000-0005-0000-0000-0000D3020000}"/>
    <cellStyle name="Comma 4 2 2 2 8 3 2 3" xfId="741" xr:uid="{00000000-0005-0000-0000-0000D4020000}"/>
    <cellStyle name="Comma 4 2 2 2 8 4" xfId="742" xr:uid="{00000000-0005-0000-0000-0000D5020000}"/>
    <cellStyle name="Comma 4 2 2 2 8 4 2" xfId="743" xr:uid="{00000000-0005-0000-0000-0000D6020000}"/>
    <cellStyle name="Comma 4 2 2 2 8 4 2 2" xfId="744" xr:uid="{00000000-0005-0000-0000-0000D7020000}"/>
    <cellStyle name="Comma 4 2 2 2 8 4 3" xfId="745" xr:uid="{00000000-0005-0000-0000-0000D8020000}"/>
    <cellStyle name="Comma 4 2 2 2 8 5" xfId="746" xr:uid="{00000000-0005-0000-0000-0000D9020000}"/>
    <cellStyle name="Comma 4 2 2 2 8 5 2" xfId="747" xr:uid="{00000000-0005-0000-0000-0000DA020000}"/>
    <cellStyle name="Comma 4 2 2 2 8 6" xfId="748" xr:uid="{00000000-0005-0000-0000-0000DB020000}"/>
    <cellStyle name="Comma 4 2 2 2 9" xfId="749" xr:uid="{00000000-0005-0000-0000-0000DC020000}"/>
    <cellStyle name="Comma 4 2 2 2 9 2" xfId="750" xr:uid="{00000000-0005-0000-0000-0000DD020000}"/>
    <cellStyle name="Comma 4 2 2 2 9 2 2" xfId="751" xr:uid="{00000000-0005-0000-0000-0000DE020000}"/>
    <cellStyle name="Comma 4 2 2 2 9 2 2 2" xfId="752" xr:uid="{00000000-0005-0000-0000-0000DF020000}"/>
    <cellStyle name="Comma 4 2 2 2 9 2 2 2 2" xfId="753" xr:uid="{00000000-0005-0000-0000-0000E0020000}"/>
    <cellStyle name="Comma 4 2 2 2 9 2 2 3" xfId="754" xr:uid="{00000000-0005-0000-0000-0000E1020000}"/>
    <cellStyle name="Comma 4 2 2 2 9 2 3" xfId="755" xr:uid="{00000000-0005-0000-0000-0000E2020000}"/>
    <cellStyle name="Comma 4 2 2 2 9 2 3 2" xfId="756" xr:uid="{00000000-0005-0000-0000-0000E3020000}"/>
    <cellStyle name="Comma 4 2 2 2 9 2 4" xfId="757" xr:uid="{00000000-0005-0000-0000-0000E4020000}"/>
    <cellStyle name="Comma 4 2 2 2 9 3" xfId="758" xr:uid="{00000000-0005-0000-0000-0000E5020000}"/>
    <cellStyle name="Comma 4 2 2 2 9 3 2" xfId="759" xr:uid="{00000000-0005-0000-0000-0000E6020000}"/>
    <cellStyle name="Comma 4 2 2 2 9 3 2 2" xfId="760" xr:uid="{00000000-0005-0000-0000-0000E7020000}"/>
    <cellStyle name="Comma 4 2 2 2 9 3 3" xfId="761" xr:uid="{00000000-0005-0000-0000-0000E8020000}"/>
    <cellStyle name="Comma 4 2 2 2 9 4" xfId="762" xr:uid="{00000000-0005-0000-0000-0000E9020000}"/>
    <cellStyle name="Comma 4 2 2 2 9 4 2" xfId="763" xr:uid="{00000000-0005-0000-0000-0000EA020000}"/>
    <cellStyle name="Comma 4 2 2 2 9 5" xfId="764" xr:uid="{00000000-0005-0000-0000-0000EB020000}"/>
    <cellStyle name="Comma 4 2 3" xfId="765" xr:uid="{00000000-0005-0000-0000-0000EC020000}"/>
    <cellStyle name="Comma 4 2 3 10" xfId="766" xr:uid="{00000000-0005-0000-0000-0000ED020000}"/>
    <cellStyle name="Comma 4 2 3 10 2" xfId="767" xr:uid="{00000000-0005-0000-0000-0000EE020000}"/>
    <cellStyle name="Comma 4 2 3 10 2 2" xfId="768" xr:uid="{00000000-0005-0000-0000-0000EF020000}"/>
    <cellStyle name="Comma 4 2 3 10 2 2 2" xfId="769" xr:uid="{00000000-0005-0000-0000-0000F0020000}"/>
    <cellStyle name="Comma 4 2 3 10 2 3" xfId="770" xr:uid="{00000000-0005-0000-0000-0000F1020000}"/>
    <cellStyle name="Comma 4 2 3 10 3" xfId="771" xr:uid="{00000000-0005-0000-0000-0000F2020000}"/>
    <cellStyle name="Comma 4 2 3 10 3 2" xfId="772" xr:uid="{00000000-0005-0000-0000-0000F3020000}"/>
    <cellStyle name="Comma 4 2 3 10 4" xfId="773" xr:uid="{00000000-0005-0000-0000-0000F4020000}"/>
    <cellStyle name="Comma 4 2 3 11" xfId="774" xr:uid="{00000000-0005-0000-0000-0000F5020000}"/>
    <cellStyle name="Comma 4 2 3 11 2" xfId="775" xr:uid="{00000000-0005-0000-0000-0000F6020000}"/>
    <cellStyle name="Comma 4 2 3 11 2 2" xfId="776" xr:uid="{00000000-0005-0000-0000-0000F7020000}"/>
    <cellStyle name="Comma 4 2 3 11 2 2 2" xfId="777" xr:uid="{00000000-0005-0000-0000-0000F8020000}"/>
    <cellStyle name="Comma 4 2 3 11 2 3" xfId="778" xr:uid="{00000000-0005-0000-0000-0000F9020000}"/>
    <cellStyle name="Comma 4 2 3 12" xfId="779" xr:uid="{00000000-0005-0000-0000-0000FA020000}"/>
    <cellStyle name="Comma 4 2 3 12 2" xfId="780" xr:uid="{00000000-0005-0000-0000-0000FB020000}"/>
    <cellStyle name="Comma 4 2 3 12 2 2" xfId="781" xr:uid="{00000000-0005-0000-0000-0000FC020000}"/>
    <cellStyle name="Comma 4 2 3 12 3" xfId="782" xr:uid="{00000000-0005-0000-0000-0000FD020000}"/>
    <cellStyle name="Comma 4 2 3 13" xfId="783" xr:uid="{00000000-0005-0000-0000-0000FE020000}"/>
    <cellStyle name="Comma 4 2 3 13 2" xfId="784" xr:uid="{00000000-0005-0000-0000-0000FF020000}"/>
    <cellStyle name="Comma 4 2 3 14" xfId="785" xr:uid="{00000000-0005-0000-0000-000000030000}"/>
    <cellStyle name="Comma 4 2 3 2" xfId="786" xr:uid="{00000000-0005-0000-0000-000001030000}"/>
    <cellStyle name="Comma 4 2 3 2 10" xfId="787" xr:uid="{00000000-0005-0000-0000-000002030000}"/>
    <cellStyle name="Comma 4 2 3 2 10 2" xfId="788" xr:uid="{00000000-0005-0000-0000-000003030000}"/>
    <cellStyle name="Comma 4 2 3 2 10 2 2" xfId="789" xr:uid="{00000000-0005-0000-0000-000004030000}"/>
    <cellStyle name="Comma 4 2 3 2 10 2 2 2" xfId="790" xr:uid="{00000000-0005-0000-0000-000005030000}"/>
    <cellStyle name="Comma 4 2 3 2 10 2 3" xfId="791" xr:uid="{00000000-0005-0000-0000-000006030000}"/>
    <cellStyle name="Comma 4 2 3 2 11" xfId="792" xr:uid="{00000000-0005-0000-0000-000007030000}"/>
    <cellStyle name="Comma 4 2 3 2 11 2" xfId="793" xr:uid="{00000000-0005-0000-0000-000008030000}"/>
    <cellStyle name="Comma 4 2 3 2 11 2 2" xfId="794" xr:uid="{00000000-0005-0000-0000-000009030000}"/>
    <cellStyle name="Comma 4 2 3 2 11 3" xfId="795" xr:uid="{00000000-0005-0000-0000-00000A030000}"/>
    <cellStyle name="Comma 4 2 3 2 12" xfId="796" xr:uid="{00000000-0005-0000-0000-00000B030000}"/>
    <cellStyle name="Comma 4 2 3 2 12 2" xfId="797" xr:uid="{00000000-0005-0000-0000-00000C030000}"/>
    <cellStyle name="Comma 4 2 3 2 13" xfId="798" xr:uid="{00000000-0005-0000-0000-00000D030000}"/>
    <cellStyle name="Comma 4 2 3 2 2" xfId="799" xr:uid="{00000000-0005-0000-0000-00000E030000}"/>
    <cellStyle name="Comma 4 2 3 2 2 10" xfId="800" xr:uid="{00000000-0005-0000-0000-00000F030000}"/>
    <cellStyle name="Comma 4 2 3 2 2 10 2" xfId="801" xr:uid="{00000000-0005-0000-0000-000010030000}"/>
    <cellStyle name="Comma 4 2 3 2 2 10 2 2" xfId="802" xr:uid="{00000000-0005-0000-0000-000011030000}"/>
    <cellStyle name="Comma 4 2 3 2 2 10 3" xfId="803" xr:uid="{00000000-0005-0000-0000-000012030000}"/>
    <cellStyle name="Comma 4 2 3 2 2 11" xfId="804" xr:uid="{00000000-0005-0000-0000-000013030000}"/>
    <cellStyle name="Comma 4 2 3 2 2 11 2" xfId="805" xr:uid="{00000000-0005-0000-0000-000014030000}"/>
    <cellStyle name="Comma 4 2 3 2 2 12" xfId="806" xr:uid="{00000000-0005-0000-0000-000015030000}"/>
    <cellStyle name="Comma 4 2 3 2 2 2" xfId="807" xr:uid="{00000000-0005-0000-0000-000016030000}"/>
    <cellStyle name="Comma 4 2 3 2 2 2 2" xfId="808" xr:uid="{00000000-0005-0000-0000-000017030000}"/>
    <cellStyle name="Comma 4 2 3 2 2 2 2 2" xfId="809" xr:uid="{00000000-0005-0000-0000-000018030000}"/>
    <cellStyle name="Comma 4 2 3 2 2 2 2 2 2" xfId="810" xr:uid="{00000000-0005-0000-0000-000019030000}"/>
    <cellStyle name="Comma 4 2 3 2 2 2 2 2 2 2" xfId="811" xr:uid="{00000000-0005-0000-0000-00001A030000}"/>
    <cellStyle name="Comma 4 2 3 2 2 2 2 2 2 2 2" xfId="812" xr:uid="{00000000-0005-0000-0000-00001B030000}"/>
    <cellStyle name="Comma 4 2 3 2 2 2 2 2 2 3" xfId="813" xr:uid="{00000000-0005-0000-0000-00001C030000}"/>
    <cellStyle name="Comma 4 2 3 2 2 2 2 2 3" xfId="814" xr:uid="{00000000-0005-0000-0000-00001D030000}"/>
    <cellStyle name="Comma 4 2 3 2 2 2 2 2 3 2" xfId="815" xr:uid="{00000000-0005-0000-0000-00001E030000}"/>
    <cellStyle name="Comma 4 2 3 2 2 2 2 2 4" xfId="816" xr:uid="{00000000-0005-0000-0000-00001F030000}"/>
    <cellStyle name="Comma 4 2 3 2 2 2 2 3" xfId="817" xr:uid="{00000000-0005-0000-0000-000020030000}"/>
    <cellStyle name="Comma 4 2 3 2 2 2 2 3 2" xfId="818" xr:uid="{00000000-0005-0000-0000-000021030000}"/>
    <cellStyle name="Comma 4 2 3 2 2 2 2 3 2 2" xfId="819" xr:uid="{00000000-0005-0000-0000-000022030000}"/>
    <cellStyle name="Comma 4 2 3 2 2 2 2 3 2 2 2" xfId="820" xr:uid="{00000000-0005-0000-0000-000023030000}"/>
    <cellStyle name="Comma 4 2 3 2 2 2 2 3 2 3" xfId="821" xr:uid="{00000000-0005-0000-0000-000024030000}"/>
    <cellStyle name="Comma 4 2 3 2 2 2 2 4" xfId="822" xr:uid="{00000000-0005-0000-0000-000025030000}"/>
    <cellStyle name="Comma 4 2 3 2 2 2 2 4 2" xfId="823" xr:uid="{00000000-0005-0000-0000-000026030000}"/>
    <cellStyle name="Comma 4 2 3 2 2 2 2 4 2 2" xfId="824" xr:uid="{00000000-0005-0000-0000-000027030000}"/>
    <cellStyle name="Comma 4 2 3 2 2 2 2 4 3" xfId="825" xr:uid="{00000000-0005-0000-0000-000028030000}"/>
    <cellStyle name="Comma 4 2 3 2 2 2 2 5" xfId="826" xr:uid="{00000000-0005-0000-0000-000029030000}"/>
    <cellStyle name="Comma 4 2 3 2 2 2 2 5 2" xfId="827" xr:uid="{00000000-0005-0000-0000-00002A030000}"/>
    <cellStyle name="Comma 4 2 3 2 2 2 2 6" xfId="828" xr:uid="{00000000-0005-0000-0000-00002B030000}"/>
    <cellStyle name="Comma 4 2 3 2 2 2 3" xfId="829" xr:uid="{00000000-0005-0000-0000-00002C030000}"/>
    <cellStyle name="Comma 4 2 3 2 2 2 3 2" xfId="830" xr:uid="{00000000-0005-0000-0000-00002D030000}"/>
    <cellStyle name="Comma 4 2 3 2 2 2 3 2 2" xfId="831" xr:uid="{00000000-0005-0000-0000-00002E030000}"/>
    <cellStyle name="Comma 4 2 3 2 2 2 3 2 2 2" xfId="832" xr:uid="{00000000-0005-0000-0000-00002F030000}"/>
    <cellStyle name="Comma 4 2 3 2 2 2 3 2 2 2 2" xfId="833" xr:uid="{00000000-0005-0000-0000-000030030000}"/>
    <cellStyle name="Comma 4 2 3 2 2 2 3 2 2 3" xfId="834" xr:uid="{00000000-0005-0000-0000-000031030000}"/>
    <cellStyle name="Comma 4 2 3 2 2 2 3 2 3" xfId="835" xr:uid="{00000000-0005-0000-0000-000032030000}"/>
    <cellStyle name="Comma 4 2 3 2 2 2 3 2 3 2" xfId="836" xr:uid="{00000000-0005-0000-0000-000033030000}"/>
    <cellStyle name="Comma 4 2 3 2 2 2 3 2 4" xfId="837" xr:uid="{00000000-0005-0000-0000-000034030000}"/>
    <cellStyle name="Comma 4 2 3 2 2 2 3 3" xfId="838" xr:uid="{00000000-0005-0000-0000-000035030000}"/>
    <cellStyle name="Comma 4 2 3 2 2 2 3 3 2" xfId="839" xr:uid="{00000000-0005-0000-0000-000036030000}"/>
    <cellStyle name="Comma 4 2 3 2 2 2 3 3 2 2" xfId="840" xr:uid="{00000000-0005-0000-0000-000037030000}"/>
    <cellStyle name="Comma 4 2 3 2 2 2 3 3 3" xfId="841" xr:uid="{00000000-0005-0000-0000-000038030000}"/>
    <cellStyle name="Comma 4 2 3 2 2 2 3 4" xfId="842" xr:uid="{00000000-0005-0000-0000-000039030000}"/>
    <cellStyle name="Comma 4 2 3 2 2 2 3 4 2" xfId="843" xr:uid="{00000000-0005-0000-0000-00003A030000}"/>
    <cellStyle name="Comma 4 2 3 2 2 2 3 5" xfId="844" xr:uid="{00000000-0005-0000-0000-00003B030000}"/>
    <cellStyle name="Comma 4 2 3 2 2 2 4" xfId="845" xr:uid="{00000000-0005-0000-0000-00003C030000}"/>
    <cellStyle name="Comma 4 2 3 2 2 2 4 2" xfId="846" xr:uid="{00000000-0005-0000-0000-00003D030000}"/>
    <cellStyle name="Comma 4 2 3 2 2 2 4 2 2" xfId="847" xr:uid="{00000000-0005-0000-0000-00003E030000}"/>
    <cellStyle name="Comma 4 2 3 2 2 2 4 2 2 2" xfId="848" xr:uid="{00000000-0005-0000-0000-00003F030000}"/>
    <cellStyle name="Comma 4 2 3 2 2 2 4 2 3" xfId="849" xr:uid="{00000000-0005-0000-0000-000040030000}"/>
    <cellStyle name="Comma 4 2 3 2 2 2 4 3" xfId="850" xr:uid="{00000000-0005-0000-0000-000041030000}"/>
    <cellStyle name="Comma 4 2 3 2 2 2 4 3 2" xfId="851" xr:uid="{00000000-0005-0000-0000-000042030000}"/>
    <cellStyle name="Comma 4 2 3 2 2 2 4 4" xfId="852" xr:uid="{00000000-0005-0000-0000-000043030000}"/>
    <cellStyle name="Comma 4 2 3 2 2 2 5" xfId="853" xr:uid="{00000000-0005-0000-0000-000044030000}"/>
    <cellStyle name="Comma 4 2 3 2 2 2 5 2" xfId="854" xr:uid="{00000000-0005-0000-0000-000045030000}"/>
    <cellStyle name="Comma 4 2 3 2 2 2 5 2 2" xfId="855" xr:uid="{00000000-0005-0000-0000-000046030000}"/>
    <cellStyle name="Comma 4 2 3 2 2 2 5 2 2 2" xfId="856" xr:uid="{00000000-0005-0000-0000-000047030000}"/>
    <cellStyle name="Comma 4 2 3 2 2 2 5 2 3" xfId="857" xr:uid="{00000000-0005-0000-0000-000048030000}"/>
    <cellStyle name="Comma 4 2 3 2 2 2 6" xfId="858" xr:uid="{00000000-0005-0000-0000-000049030000}"/>
    <cellStyle name="Comma 4 2 3 2 2 2 6 2" xfId="859" xr:uid="{00000000-0005-0000-0000-00004A030000}"/>
    <cellStyle name="Comma 4 2 3 2 2 2 6 2 2" xfId="860" xr:uid="{00000000-0005-0000-0000-00004B030000}"/>
    <cellStyle name="Comma 4 2 3 2 2 2 6 3" xfId="861" xr:uid="{00000000-0005-0000-0000-00004C030000}"/>
    <cellStyle name="Comma 4 2 3 2 2 2 7" xfId="862" xr:uid="{00000000-0005-0000-0000-00004D030000}"/>
    <cellStyle name="Comma 4 2 3 2 2 2 7 2" xfId="863" xr:uid="{00000000-0005-0000-0000-00004E030000}"/>
    <cellStyle name="Comma 4 2 3 2 2 2 8" xfId="864" xr:uid="{00000000-0005-0000-0000-00004F030000}"/>
    <cellStyle name="Comma 4 2 3 2 2 3" xfId="865" xr:uid="{00000000-0005-0000-0000-000050030000}"/>
    <cellStyle name="Comma 4 2 3 2 2 3 2" xfId="866" xr:uid="{00000000-0005-0000-0000-000051030000}"/>
    <cellStyle name="Comma 4 2 3 2 2 3 2 2" xfId="867" xr:uid="{00000000-0005-0000-0000-000052030000}"/>
    <cellStyle name="Comma 4 2 3 2 2 3 2 2 2" xfId="868" xr:uid="{00000000-0005-0000-0000-000053030000}"/>
    <cellStyle name="Comma 4 2 3 2 2 3 2 2 2 2" xfId="869" xr:uid="{00000000-0005-0000-0000-000054030000}"/>
    <cellStyle name="Comma 4 2 3 2 2 3 2 2 3" xfId="870" xr:uid="{00000000-0005-0000-0000-000055030000}"/>
    <cellStyle name="Comma 4 2 3 2 2 3 2 3" xfId="871" xr:uid="{00000000-0005-0000-0000-000056030000}"/>
    <cellStyle name="Comma 4 2 3 2 2 3 2 3 2" xfId="872" xr:uid="{00000000-0005-0000-0000-000057030000}"/>
    <cellStyle name="Comma 4 2 3 2 2 3 2 4" xfId="873" xr:uid="{00000000-0005-0000-0000-000058030000}"/>
    <cellStyle name="Comma 4 2 3 2 2 3 3" xfId="874" xr:uid="{00000000-0005-0000-0000-000059030000}"/>
    <cellStyle name="Comma 4 2 3 2 2 3 3 2" xfId="875" xr:uid="{00000000-0005-0000-0000-00005A030000}"/>
    <cellStyle name="Comma 4 2 3 2 2 3 3 2 2" xfId="876" xr:uid="{00000000-0005-0000-0000-00005B030000}"/>
    <cellStyle name="Comma 4 2 3 2 2 3 3 2 2 2" xfId="877" xr:uid="{00000000-0005-0000-0000-00005C030000}"/>
    <cellStyle name="Comma 4 2 3 2 2 3 3 2 3" xfId="878" xr:uid="{00000000-0005-0000-0000-00005D030000}"/>
    <cellStyle name="Comma 4 2 3 2 2 3 4" xfId="879" xr:uid="{00000000-0005-0000-0000-00005E030000}"/>
    <cellStyle name="Comma 4 2 3 2 2 3 4 2" xfId="880" xr:uid="{00000000-0005-0000-0000-00005F030000}"/>
    <cellStyle name="Comma 4 2 3 2 2 3 4 2 2" xfId="881" xr:uid="{00000000-0005-0000-0000-000060030000}"/>
    <cellStyle name="Comma 4 2 3 2 2 3 4 3" xfId="882" xr:uid="{00000000-0005-0000-0000-000061030000}"/>
    <cellStyle name="Comma 4 2 3 2 2 3 5" xfId="883" xr:uid="{00000000-0005-0000-0000-000062030000}"/>
    <cellStyle name="Comma 4 2 3 2 2 3 5 2" xfId="884" xr:uid="{00000000-0005-0000-0000-000063030000}"/>
    <cellStyle name="Comma 4 2 3 2 2 3 6" xfId="885" xr:uid="{00000000-0005-0000-0000-000064030000}"/>
    <cellStyle name="Comma 4 2 3 2 2 4" xfId="886" xr:uid="{00000000-0005-0000-0000-000065030000}"/>
    <cellStyle name="Comma 4 2 3 2 2 4 2" xfId="887" xr:uid="{00000000-0005-0000-0000-000066030000}"/>
    <cellStyle name="Comma 4 2 3 2 2 4 2 2" xfId="888" xr:uid="{00000000-0005-0000-0000-000067030000}"/>
    <cellStyle name="Comma 4 2 3 2 2 4 2 2 2" xfId="889" xr:uid="{00000000-0005-0000-0000-000068030000}"/>
    <cellStyle name="Comma 4 2 3 2 2 4 2 2 2 2" xfId="890" xr:uid="{00000000-0005-0000-0000-000069030000}"/>
    <cellStyle name="Comma 4 2 3 2 2 4 2 2 3" xfId="891" xr:uid="{00000000-0005-0000-0000-00006A030000}"/>
    <cellStyle name="Comma 4 2 3 2 2 4 2 3" xfId="892" xr:uid="{00000000-0005-0000-0000-00006B030000}"/>
    <cellStyle name="Comma 4 2 3 2 2 4 2 3 2" xfId="893" xr:uid="{00000000-0005-0000-0000-00006C030000}"/>
    <cellStyle name="Comma 4 2 3 2 2 4 2 4" xfId="894" xr:uid="{00000000-0005-0000-0000-00006D030000}"/>
    <cellStyle name="Comma 4 2 3 2 2 4 3" xfId="895" xr:uid="{00000000-0005-0000-0000-00006E030000}"/>
    <cellStyle name="Comma 4 2 3 2 2 4 3 2" xfId="896" xr:uid="{00000000-0005-0000-0000-00006F030000}"/>
    <cellStyle name="Comma 4 2 3 2 2 4 3 2 2" xfId="897" xr:uid="{00000000-0005-0000-0000-000070030000}"/>
    <cellStyle name="Comma 4 2 3 2 2 4 3 2 2 2" xfId="898" xr:uid="{00000000-0005-0000-0000-000071030000}"/>
    <cellStyle name="Comma 4 2 3 2 2 4 3 2 3" xfId="899" xr:uid="{00000000-0005-0000-0000-000072030000}"/>
    <cellStyle name="Comma 4 2 3 2 2 4 4" xfId="900" xr:uid="{00000000-0005-0000-0000-000073030000}"/>
    <cellStyle name="Comma 4 2 3 2 2 4 4 2" xfId="901" xr:uid="{00000000-0005-0000-0000-000074030000}"/>
    <cellStyle name="Comma 4 2 3 2 2 4 4 2 2" xfId="902" xr:uid="{00000000-0005-0000-0000-000075030000}"/>
    <cellStyle name="Comma 4 2 3 2 2 4 4 3" xfId="903" xr:uid="{00000000-0005-0000-0000-000076030000}"/>
    <cellStyle name="Comma 4 2 3 2 2 4 5" xfId="904" xr:uid="{00000000-0005-0000-0000-000077030000}"/>
    <cellStyle name="Comma 4 2 3 2 2 4 5 2" xfId="905" xr:uid="{00000000-0005-0000-0000-000078030000}"/>
    <cellStyle name="Comma 4 2 3 2 2 4 6" xfId="906" xr:uid="{00000000-0005-0000-0000-000079030000}"/>
    <cellStyle name="Comma 4 2 3 2 2 5" xfId="907" xr:uid="{00000000-0005-0000-0000-00007A030000}"/>
    <cellStyle name="Comma 4 2 3 2 2 5 2" xfId="908" xr:uid="{00000000-0005-0000-0000-00007B030000}"/>
    <cellStyle name="Comma 4 2 3 2 2 5 2 2" xfId="909" xr:uid="{00000000-0005-0000-0000-00007C030000}"/>
    <cellStyle name="Comma 4 2 3 2 2 5 2 2 2" xfId="910" xr:uid="{00000000-0005-0000-0000-00007D030000}"/>
    <cellStyle name="Comma 4 2 3 2 2 5 2 2 2 2" xfId="911" xr:uid="{00000000-0005-0000-0000-00007E030000}"/>
    <cellStyle name="Comma 4 2 3 2 2 5 2 2 3" xfId="912" xr:uid="{00000000-0005-0000-0000-00007F030000}"/>
    <cellStyle name="Comma 4 2 3 2 2 5 2 3" xfId="913" xr:uid="{00000000-0005-0000-0000-000080030000}"/>
    <cellStyle name="Comma 4 2 3 2 2 5 2 3 2" xfId="914" xr:uid="{00000000-0005-0000-0000-000081030000}"/>
    <cellStyle name="Comma 4 2 3 2 2 5 2 4" xfId="915" xr:uid="{00000000-0005-0000-0000-000082030000}"/>
    <cellStyle name="Comma 4 2 3 2 2 5 3" xfId="916" xr:uid="{00000000-0005-0000-0000-000083030000}"/>
    <cellStyle name="Comma 4 2 3 2 2 5 3 2" xfId="917" xr:uid="{00000000-0005-0000-0000-000084030000}"/>
    <cellStyle name="Comma 4 2 3 2 2 5 3 2 2" xfId="918" xr:uid="{00000000-0005-0000-0000-000085030000}"/>
    <cellStyle name="Comma 4 2 3 2 2 5 3 2 2 2" xfId="919" xr:uid="{00000000-0005-0000-0000-000086030000}"/>
    <cellStyle name="Comma 4 2 3 2 2 5 3 2 3" xfId="920" xr:uid="{00000000-0005-0000-0000-000087030000}"/>
    <cellStyle name="Comma 4 2 3 2 2 5 4" xfId="921" xr:uid="{00000000-0005-0000-0000-000088030000}"/>
    <cellStyle name="Comma 4 2 3 2 2 5 4 2" xfId="922" xr:uid="{00000000-0005-0000-0000-000089030000}"/>
    <cellStyle name="Comma 4 2 3 2 2 5 4 2 2" xfId="923" xr:uid="{00000000-0005-0000-0000-00008A030000}"/>
    <cellStyle name="Comma 4 2 3 2 2 5 4 3" xfId="924" xr:uid="{00000000-0005-0000-0000-00008B030000}"/>
    <cellStyle name="Comma 4 2 3 2 2 5 5" xfId="925" xr:uid="{00000000-0005-0000-0000-00008C030000}"/>
    <cellStyle name="Comma 4 2 3 2 2 5 5 2" xfId="926" xr:uid="{00000000-0005-0000-0000-00008D030000}"/>
    <cellStyle name="Comma 4 2 3 2 2 5 6" xfId="927" xr:uid="{00000000-0005-0000-0000-00008E030000}"/>
    <cellStyle name="Comma 4 2 3 2 2 6" xfId="928" xr:uid="{00000000-0005-0000-0000-00008F030000}"/>
    <cellStyle name="Comma 4 2 3 2 2 6 2" xfId="929" xr:uid="{00000000-0005-0000-0000-000090030000}"/>
    <cellStyle name="Comma 4 2 3 2 2 6 2 2" xfId="930" xr:uid="{00000000-0005-0000-0000-000091030000}"/>
    <cellStyle name="Comma 4 2 3 2 2 6 2 2 2" xfId="931" xr:uid="{00000000-0005-0000-0000-000092030000}"/>
    <cellStyle name="Comma 4 2 3 2 2 6 2 2 2 2" xfId="932" xr:uid="{00000000-0005-0000-0000-000093030000}"/>
    <cellStyle name="Comma 4 2 3 2 2 6 2 2 3" xfId="933" xr:uid="{00000000-0005-0000-0000-000094030000}"/>
    <cellStyle name="Comma 4 2 3 2 2 6 2 3" xfId="934" xr:uid="{00000000-0005-0000-0000-000095030000}"/>
    <cellStyle name="Comma 4 2 3 2 2 6 2 3 2" xfId="935" xr:uid="{00000000-0005-0000-0000-000096030000}"/>
    <cellStyle name="Comma 4 2 3 2 2 6 2 4" xfId="936" xr:uid="{00000000-0005-0000-0000-000097030000}"/>
    <cellStyle name="Comma 4 2 3 2 2 6 3" xfId="937" xr:uid="{00000000-0005-0000-0000-000098030000}"/>
    <cellStyle name="Comma 4 2 3 2 2 6 3 2" xfId="938" xr:uid="{00000000-0005-0000-0000-000099030000}"/>
    <cellStyle name="Comma 4 2 3 2 2 6 3 2 2" xfId="939" xr:uid="{00000000-0005-0000-0000-00009A030000}"/>
    <cellStyle name="Comma 4 2 3 2 2 6 3 2 2 2" xfId="940" xr:uid="{00000000-0005-0000-0000-00009B030000}"/>
    <cellStyle name="Comma 4 2 3 2 2 6 3 2 3" xfId="941" xr:uid="{00000000-0005-0000-0000-00009C030000}"/>
    <cellStyle name="Comma 4 2 3 2 2 6 4" xfId="942" xr:uid="{00000000-0005-0000-0000-00009D030000}"/>
    <cellStyle name="Comma 4 2 3 2 2 6 4 2" xfId="943" xr:uid="{00000000-0005-0000-0000-00009E030000}"/>
    <cellStyle name="Comma 4 2 3 2 2 6 4 2 2" xfId="944" xr:uid="{00000000-0005-0000-0000-00009F030000}"/>
    <cellStyle name="Comma 4 2 3 2 2 6 4 3" xfId="945" xr:uid="{00000000-0005-0000-0000-0000A0030000}"/>
    <cellStyle name="Comma 4 2 3 2 2 6 5" xfId="946" xr:uid="{00000000-0005-0000-0000-0000A1030000}"/>
    <cellStyle name="Comma 4 2 3 2 2 6 5 2" xfId="947" xr:uid="{00000000-0005-0000-0000-0000A2030000}"/>
    <cellStyle name="Comma 4 2 3 2 2 6 6" xfId="948" xr:uid="{00000000-0005-0000-0000-0000A3030000}"/>
    <cellStyle name="Comma 4 2 3 2 2 7" xfId="949" xr:uid="{00000000-0005-0000-0000-0000A4030000}"/>
    <cellStyle name="Comma 4 2 3 2 2 7 2" xfId="950" xr:uid="{00000000-0005-0000-0000-0000A5030000}"/>
    <cellStyle name="Comma 4 2 3 2 2 7 2 2" xfId="951" xr:uid="{00000000-0005-0000-0000-0000A6030000}"/>
    <cellStyle name="Comma 4 2 3 2 2 7 2 2 2" xfId="952" xr:uid="{00000000-0005-0000-0000-0000A7030000}"/>
    <cellStyle name="Comma 4 2 3 2 2 7 2 2 2 2" xfId="953" xr:uid="{00000000-0005-0000-0000-0000A8030000}"/>
    <cellStyle name="Comma 4 2 3 2 2 7 2 2 3" xfId="954" xr:uid="{00000000-0005-0000-0000-0000A9030000}"/>
    <cellStyle name="Comma 4 2 3 2 2 7 2 3" xfId="955" xr:uid="{00000000-0005-0000-0000-0000AA030000}"/>
    <cellStyle name="Comma 4 2 3 2 2 7 2 3 2" xfId="956" xr:uid="{00000000-0005-0000-0000-0000AB030000}"/>
    <cellStyle name="Comma 4 2 3 2 2 7 2 4" xfId="957" xr:uid="{00000000-0005-0000-0000-0000AC030000}"/>
    <cellStyle name="Comma 4 2 3 2 2 7 3" xfId="958" xr:uid="{00000000-0005-0000-0000-0000AD030000}"/>
    <cellStyle name="Comma 4 2 3 2 2 7 3 2" xfId="959" xr:uid="{00000000-0005-0000-0000-0000AE030000}"/>
    <cellStyle name="Comma 4 2 3 2 2 7 3 2 2" xfId="960" xr:uid="{00000000-0005-0000-0000-0000AF030000}"/>
    <cellStyle name="Comma 4 2 3 2 2 7 3 3" xfId="961" xr:uid="{00000000-0005-0000-0000-0000B0030000}"/>
    <cellStyle name="Comma 4 2 3 2 2 7 4" xfId="962" xr:uid="{00000000-0005-0000-0000-0000B1030000}"/>
    <cellStyle name="Comma 4 2 3 2 2 7 4 2" xfId="963" xr:uid="{00000000-0005-0000-0000-0000B2030000}"/>
    <cellStyle name="Comma 4 2 3 2 2 7 5" xfId="964" xr:uid="{00000000-0005-0000-0000-0000B3030000}"/>
    <cellStyle name="Comma 4 2 3 2 2 8" xfId="965" xr:uid="{00000000-0005-0000-0000-0000B4030000}"/>
    <cellStyle name="Comma 4 2 3 2 2 8 2" xfId="966" xr:uid="{00000000-0005-0000-0000-0000B5030000}"/>
    <cellStyle name="Comma 4 2 3 2 2 8 2 2" xfId="967" xr:uid="{00000000-0005-0000-0000-0000B6030000}"/>
    <cellStyle name="Comma 4 2 3 2 2 8 2 2 2" xfId="968" xr:uid="{00000000-0005-0000-0000-0000B7030000}"/>
    <cellStyle name="Comma 4 2 3 2 2 8 2 3" xfId="969" xr:uid="{00000000-0005-0000-0000-0000B8030000}"/>
    <cellStyle name="Comma 4 2 3 2 2 8 3" xfId="970" xr:uid="{00000000-0005-0000-0000-0000B9030000}"/>
    <cellStyle name="Comma 4 2 3 2 2 8 3 2" xfId="971" xr:uid="{00000000-0005-0000-0000-0000BA030000}"/>
    <cellStyle name="Comma 4 2 3 2 2 8 4" xfId="972" xr:uid="{00000000-0005-0000-0000-0000BB030000}"/>
    <cellStyle name="Comma 4 2 3 2 2 9" xfId="973" xr:uid="{00000000-0005-0000-0000-0000BC030000}"/>
    <cellStyle name="Comma 4 2 3 2 2 9 2" xfId="974" xr:uid="{00000000-0005-0000-0000-0000BD030000}"/>
    <cellStyle name="Comma 4 2 3 2 2 9 2 2" xfId="975" xr:uid="{00000000-0005-0000-0000-0000BE030000}"/>
    <cellStyle name="Comma 4 2 3 2 2 9 2 2 2" xfId="976" xr:uid="{00000000-0005-0000-0000-0000BF030000}"/>
    <cellStyle name="Comma 4 2 3 2 2 9 2 3" xfId="977" xr:uid="{00000000-0005-0000-0000-0000C0030000}"/>
    <cellStyle name="Comma 4 2 3 2 3" xfId="978" xr:uid="{00000000-0005-0000-0000-0000C1030000}"/>
    <cellStyle name="Comma 4 2 3 2 3 2" xfId="979" xr:uid="{00000000-0005-0000-0000-0000C2030000}"/>
    <cellStyle name="Comma 4 2 3 2 3 2 2" xfId="980" xr:uid="{00000000-0005-0000-0000-0000C3030000}"/>
    <cellStyle name="Comma 4 2 3 2 3 2 2 2" xfId="981" xr:uid="{00000000-0005-0000-0000-0000C4030000}"/>
    <cellStyle name="Comma 4 2 3 2 3 2 2 2 2" xfId="982" xr:uid="{00000000-0005-0000-0000-0000C5030000}"/>
    <cellStyle name="Comma 4 2 3 2 3 2 2 2 2 2" xfId="983" xr:uid="{00000000-0005-0000-0000-0000C6030000}"/>
    <cellStyle name="Comma 4 2 3 2 3 2 2 2 3" xfId="984" xr:uid="{00000000-0005-0000-0000-0000C7030000}"/>
    <cellStyle name="Comma 4 2 3 2 3 2 2 3" xfId="985" xr:uid="{00000000-0005-0000-0000-0000C8030000}"/>
    <cellStyle name="Comma 4 2 3 2 3 2 2 3 2" xfId="986" xr:uid="{00000000-0005-0000-0000-0000C9030000}"/>
    <cellStyle name="Comma 4 2 3 2 3 2 2 4" xfId="987" xr:uid="{00000000-0005-0000-0000-0000CA030000}"/>
    <cellStyle name="Comma 4 2 3 2 3 2 3" xfId="988" xr:uid="{00000000-0005-0000-0000-0000CB030000}"/>
    <cellStyle name="Comma 4 2 3 2 3 2 3 2" xfId="989" xr:uid="{00000000-0005-0000-0000-0000CC030000}"/>
    <cellStyle name="Comma 4 2 3 2 3 2 3 2 2" xfId="990" xr:uid="{00000000-0005-0000-0000-0000CD030000}"/>
    <cellStyle name="Comma 4 2 3 2 3 2 3 2 2 2" xfId="991" xr:uid="{00000000-0005-0000-0000-0000CE030000}"/>
    <cellStyle name="Comma 4 2 3 2 3 2 3 2 3" xfId="992" xr:uid="{00000000-0005-0000-0000-0000CF030000}"/>
    <cellStyle name="Comma 4 2 3 2 3 2 4" xfId="993" xr:uid="{00000000-0005-0000-0000-0000D0030000}"/>
    <cellStyle name="Comma 4 2 3 2 3 2 4 2" xfId="994" xr:uid="{00000000-0005-0000-0000-0000D1030000}"/>
    <cellStyle name="Comma 4 2 3 2 3 2 4 2 2" xfId="995" xr:uid="{00000000-0005-0000-0000-0000D2030000}"/>
    <cellStyle name="Comma 4 2 3 2 3 2 4 3" xfId="996" xr:uid="{00000000-0005-0000-0000-0000D3030000}"/>
    <cellStyle name="Comma 4 2 3 2 3 2 5" xfId="997" xr:uid="{00000000-0005-0000-0000-0000D4030000}"/>
    <cellStyle name="Comma 4 2 3 2 3 2 5 2" xfId="998" xr:uid="{00000000-0005-0000-0000-0000D5030000}"/>
    <cellStyle name="Comma 4 2 3 2 3 2 6" xfId="999" xr:uid="{00000000-0005-0000-0000-0000D6030000}"/>
    <cellStyle name="Comma 4 2 3 2 3 3" xfId="1000" xr:uid="{00000000-0005-0000-0000-0000D7030000}"/>
    <cellStyle name="Comma 4 2 3 2 3 3 2" xfId="1001" xr:uid="{00000000-0005-0000-0000-0000D8030000}"/>
    <cellStyle name="Comma 4 2 3 2 3 3 2 2" xfId="1002" xr:uid="{00000000-0005-0000-0000-0000D9030000}"/>
    <cellStyle name="Comma 4 2 3 2 3 3 2 2 2" xfId="1003" xr:uid="{00000000-0005-0000-0000-0000DA030000}"/>
    <cellStyle name="Comma 4 2 3 2 3 3 2 2 2 2" xfId="1004" xr:uid="{00000000-0005-0000-0000-0000DB030000}"/>
    <cellStyle name="Comma 4 2 3 2 3 3 2 2 3" xfId="1005" xr:uid="{00000000-0005-0000-0000-0000DC030000}"/>
    <cellStyle name="Comma 4 2 3 2 3 3 2 3" xfId="1006" xr:uid="{00000000-0005-0000-0000-0000DD030000}"/>
    <cellStyle name="Comma 4 2 3 2 3 3 2 3 2" xfId="1007" xr:uid="{00000000-0005-0000-0000-0000DE030000}"/>
    <cellStyle name="Comma 4 2 3 2 3 3 2 4" xfId="1008" xr:uid="{00000000-0005-0000-0000-0000DF030000}"/>
    <cellStyle name="Comma 4 2 3 2 3 3 3" xfId="1009" xr:uid="{00000000-0005-0000-0000-0000E0030000}"/>
    <cellStyle name="Comma 4 2 3 2 3 3 3 2" xfId="1010" xr:uid="{00000000-0005-0000-0000-0000E1030000}"/>
    <cellStyle name="Comma 4 2 3 2 3 3 3 2 2" xfId="1011" xr:uid="{00000000-0005-0000-0000-0000E2030000}"/>
    <cellStyle name="Comma 4 2 3 2 3 3 3 3" xfId="1012" xr:uid="{00000000-0005-0000-0000-0000E3030000}"/>
    <cellStyle name="Comma 4 2 3 2 3 3 4" xfId="1013" xr:uid="{00000000-0005-0000-0000-0000E4030000}"/>
    <cellStyle name="Comma 4 2 3 2 3 3 4 2" xfId="1014" xr:uid="{00000000-0005-0000-0000-0000E5030000}"/>
    <cellStyle name="Comma 4 2 3 2 3 3 5" xfId="1015" xr:uid="{00000000-0005-0000-0000-0000E6030000}"/>
    <cellStyle name="Comma 4 2 3 2 3 4" xfId="1016" xr:uid="{00000000-0005-0000-0000-0000E7030000}"/>
    <cellStyle name="Comma 4 2 3 2 3 4 2" xfId="1017" xr:uid="{00000000-0005-0000-0000-0000E8030000}"/>
    <cellStyle name="Comma 4 2 3 2 3 4 2 2" xfId="1018" xr:uid="{00000000-0005-0000-0000-0000E9030000}"/>
    <cellStyle name="Comma 4 2 3 2 3 4 2 2 2" xfId="1019" xr:uid="{00000000-0005-0000-0000-0000EA030000}"/>
    <cellStyle name="Comma 4 2 3 2 3 4 2 3" xfId="1020" xr:uid="{00000000-0005-0000-0000-0000EB030000}"/>
    <cellStyle name="Comma 4 2 3 2 3 4 3" xfId="1021" xr:uid="{00000000-0005-0000-0000-0000EC030000}"/>
    <cellStyle name="Comma 4 2 3 2 3 4 3 2" xfId="1022" xr:uid="{00000000-0005-0000-0000-0000ED030000}"/>
    <cellStyle name="Comma 4 2 3 2 3 4 4" xfId="1023" xr:uid="{00000000-0005-0000-0000-0000EE030000}"/>
    <cellStyle name="Comma 4 2 3 2 3 5" xfId="1024" xr:uid="{00000000-0005-0000-0000-0000EF030000}"/>
    <cellStyle name="Comma 4 2 3 2 3 5 2" xfId="1025" xr:uid="{00000000-0005-0000-0000-0000F0030000}"/>
    <cellStyle name="Comma 4 2 3 2 3 5 2 2" xfId="1026" xr:uid="{00000000-0005-0000-0000-0000F1030000}"/>
    <cellStyle name="Comma 4 2 3 2 3 5 2 2 2" xfId="1027" xr:uid="{00000000-0005-0000-0000-0000F2030000}"/>
    <cellStyle name="Comma 4 2 3 2 3 5 2 3" xfId="1028" xr:uid="{00000000-0005-0000-0000-0000F3030000}"/>
    <cellStyle name="Comma 4 2 3 2 3 6" xfId="1029" xr:uid="{00000000-0005-0000-0000-0000F4030000}"/>
    <cellStyle name="Comma 4 2 3 2 3 6 2" xfId="1030" xr:uid="{00000000-0005-0000-0000-0000F5030000}"/>
    <cellStyle name="Comma 4 2 3 2 3 6 2 2" xfId="1031" xr:uid="{00000000-0005-0000-0000-0000F6030000}"/>
    <cellStyle name="Comma 4 2 3 2 3 6 3" xfId="1032" xr:uid="{00000000-0005-0000-0000-0000F7030000}"/>
    <cellStyle name="Comma 4 2 3 2 3 7" xfId="1033" xr:uid="{00000000-0005-0000-0000-0000F8030000}"/>
    <cellStyle name="Comma 4 2 3 2 3 7 2" xfId="1034" xr:uid="{00000000-0005-0000-0000-0000F9030000}"/>
    <cellStyle name="Comma 4 2 3 2 3 8" xfId="1035" xr:uid="{00000000-0005-0000-0000-0000FA030000}"/>
    <cellStyle name="Comma 4 2 3 2 4" xfId="1036" xr:uid="{00000000-0005-0000-0000-0000FB030000}"/>
    <cellStyle name="Comma 4 2 3 2 4 2" xfId="1037" xr:uid="{00000000-0005-0000-0000-0000FC030000}"/>
    <cellStyle name="Comma 4 2 3 2 4 2 2" xfId="1038" xr:uid="{00000000-0005-0000-0000-0000FD030000}"/>
    <cellStyle name="Comma 4 2 3 2 4 2 2 2" xfId="1039" xr:uid="{00000000-0005-0000-0000-0000FE030000}"/>
    <cellStyle name="Comma 4 2 3 2 4 2 2 2 2" xfId="1040" xr:uid="{00000000-0005-0000-0000-0000FF030000}"/>
    <cellStyle name="Comma 4 2 3 2 4 2 2 3" xfId="1041" xr:uid="{00000000-0005-0000-0000-000000040000}"/>
    <cellStyle name="Comma 4 2 3 2 4 2 3" xfId="1042" xr:uid="{00000000-0005-0000-0000-000001040000}"/>
    <cellStyle name="Comma 4 2 3 2 4 2 3 2" xfId="1043" xr:uid="{00000000-0005-0000-0000-000002040000}"/>
    <cellStyle name="Comma 4 2 3 2 4 2 4" xfId="1044" xr:uid="{00000000-0005-0000-0000-000003040000}"/>
    <cellStyle name="Comma 4 2 3 2 4 3" xfId="1045" xr:uid="{00000000-0005-0000-0000-000004040000}"/>
    <cellStyle name="Comma 4 2 3 2 4 3 2" xfId="1046" xr:uid="{00000000-0005-0000-0000-000005040000}"/>
    <cellStyle name="Comma 4 2 3 2 4 3 2 2" xfId="1047" xr:uid="{00000000-0005-0000-0000-000006040000}"/>
    <cellStyle name="Comma 4 2 3 2 4 3 2 2 2" xfId="1048" xr:uid="{00000000-0005-0000-0000-000007040000}"/>
    <cellStyle name="Comma 4 2 3 2 4 3 2 3" xfId="1049" xr:uid="{00000000-0005-0000-0000-000008040000}"/>
    <cellStyle name="Comma 4 2 3 2 4 4" xfId="1050" xr:uid="{00000000-0005-0000-0000-000009040000}"/>
    <cellStyle name="Comma 4 2 3 2 4 4 2" xfId="1051" xr:uid="{00000000-0005-0000-0000-00000A040000}"/>
    <cellStyle name="Comma 4 2 3 2 4 4 2 2" xfId="1052" xr:uid="{00000000-0005-0000-0000-00000B040000}"/>
    <cellStyle name="Comma 4 2 3 2 4 4 3" xfId="1053" xr:uid="{00000000-0005-0000-0000-00000C040000}"/>
    <cellStyle name="Comma 4 2 3 2 4 5" xfId="1054" xr:uid="{00000000-0005-0000-0000-00000D040000}"/>
    <cellStyle name="Comma 4 2 3 2 4 5 2" xfId="1055" xr:uid="{00000000-0005-0000-0000-00000E040000}"/>
    <cellStyle name="Comma 4 2 3 2 4 6" xfId="1056" xr:uid="{00000000-0005-0000-0000-00000F040000}"/>
    <cellStyle name="Comma 4 2 3 2 5" xfId="1057" xr:uid="{00000000-0005-0000-0000-000010040000}"/>
    <cellStyle name="Comma 4 2 3 2 5 2" xfId="1058" xr:uid="{00000000-0005-0000-0000-000011040000}"/>
    <cellStyle name="Comma 4 2 3 2 5 2 2" xfId="1059" xr:uid="{00000000-0005-0000-0000-000012040000}"/>
    <cellStyle name="Comma 4 2 3 2 5 2 2 2" xfId="1060" xr:uid="{00000000-0005-0000-0000-000013040000}"/>
    <cellStyle name="Comma 4 2 3 2 5 2 2 2 2" xfId="1061" xr:uid="{00000000-0005-0000-0000-000014040000}"/>
    <cellStyle name="Comma 4 2 3 2 5 2 2 3" xfId="1062" xr:uid="{00000000-0005-0000-0000-000015040000}"/>
    <cellStyle name="Comma 4 2 3 2 5 2 3" xfId="1063" xr:uid="{00000000-0005-0000-0000-000016040000}"/>
    <cellStyle name="Comma 4 2 3 2 5 2 3 2" xfId="1064" xr:uid="{00000000-0005-0000-0000-000017040000}"/>
    <cellStyle name="Comma 4 2 3 2 5 2 4" xfId="1065" xr:uid="{00000000-0005-0000-0000-000018040000}"/>
    <cellStyle name="Comma 4 2 3 2 5 3" xfId="1066" xr:uid="{00000000-0005-0000-0000-000019040000}"/>
    <cellStyle name="Comma 4 2 3 2 5 3 2" xfId="1067" xr:uid="{00000000-0005-0000-0000-00001A040000}"/>
    <cellStyle name="Comma 4 2 3 2 5 3 2 2" xfId="1068" xr:uid="{00000000-0005-0000-0000-00001B040000}"/>
    <cellStyle name="Comma 4 2 3 2 5 3 2 2 2" xfId="1069" xr:uid="{00000000-0005-0000-0000-00001C040000}"/>
    <cellStyle name="Comma 4 2 3 2 5 3 2 3" xfId="1070" xr:uid="{00000000-0005-0000-0000-00001D040000}"/>
    <cellStyle name="Comma 4 2 3 2 5 4" xfId="1071" xr:uid="{00000000-0005-0000-0000-00001E040000}"/>
    <cellStyle name="Comma 4 2 3 2 5 4 2" xfId="1072" xr:uid="{00000000-0005-0000-0000-00001F040000}"/>
    <cellStyle name="Comma 4 2 3 2 5 4 2 2" xfId="1073" xr:uid="{00000000-0005-0000-0000-000020040000}"/>
    <cellStyle name="Comma 4 2 3 2 5 4 3" xfId="1074" xr:uid="{00000000-0005-0000-0000-000021040000}"/>
    <cellStyle name="Comma 4 2 3 2 5 5" xfId="1075" xr:uid="{00000000-0005-0000-0000-000022040000}"/>
    <cellStyle name="Comma 4 2 3 2 5 5 2" xfId="1076" xr:uid="{00000000-0005-0000-0000-000023040000}"/>
    <cellStyle name="Comma 4 2 3 2 5 6" xfId="1077" xr:uid="{00000000-0005-0000-0000-000024040000}"/>
    <cellStyle name="Comma 4 2 3 2 6" xfId="1078" xr:uid="{00000000-0005-0000-0000-000025040000}"/>
    <cellStyle name="Comma 4 2 3 2 6 2" xfId="1079" xr:uid="{00000000-0005-0000-0000-000026040000}"/>
    <cellStyle name="Comma 4 2 3 2 6 2 2" xfId="1080" xr:uid="{00000000-0005-0000-0000-000027040000}"/>
    <cellStyle name="Comma 4 2 3 2 6 2 2 2" xfId="1081" xr:uid="{00000000-0005-0000-0000-000028040000}"/>
    <cellStyle name="Comma 4 2 3 2 6 2 2 2 2" xfId="1082" xr:uid="{00000000-0005-0000-0000-000029040000}"/>
    <cellStyle name="Comma 4 2 3 2 6 2 2 3" xfId="1083" xr:uid="{00000000-0005-0000-0000-00002A040000}"/>
    <cellStyle name="Comma 4 2 3 2 6 2 3" xfId="1084" xr:uid="{00000000-0005-0000-0000-00002B040000}"/>
    <cellStyle name="Comma 4 2 3 2 6 2 3 2" xfId="1085" xr:uid="{00000000-0005-0000-0000-00002C040000}"/>
    <cellStyle name="Comma 4 2 3 2 6 2 4" xfId="1086" xr:uid="{00000000-0005-0000-0000-00002D040000}"/>
    <cellStyle name="Comma 4 2 3 2 6 3" xfId="1087" xr:uid="{00000000-0005-0000-0000-00002E040000}"/>
    <cellStyle name="Comma 4 2 3 2 6 3 2" xfId="1088" xr:uid="{00000000-0005-0000-0000-00002F040000}"/>
    <cellStyle name="Comma 4 2 3 2 6 3 2 2" xfId="1089" xr:uid="{00000000-0005-0000-0000-000030040000}"/>
    <cellStyle name="Comma 4 2 3 2 6 3 2 2 2" xfId="1090" xr:uid="{00000000-0005-0000-0000-000031040000}"/>
    <cellStyle name="Comma 4 2 3 2 6 3 2 3" xfId="1091" xr:uid="{00000000-0005-0000-0000-000032040000}"/>
    <cellStyle name="Comma 4 2 3 2 6 4" xfId="1092" xr:uid="{00000000-0005-0000-0000-000033040000}"/>
    <cellStyle name="Comma 4 2 3 2 6 4 2" xfId="1093" xr:uid="{00000000-0005-0000-0000-000034040000}"/>
    <cellStyle name="Comma 4 2 3 2 6 4 2 2" xfId="1094" xr:uid="{00000000-0005-0000-0000-000035040000}"/>
    <cellStyle name="Comma 4 2 3 2 6 4 3" xfId="1095" xr:uid="{00000000-0005-0000-0000-000036040000}"/>
    <cellStyle name="Comma 4 2 3 2 6 5" xfId="1096" xr:uid="{00000000-0005-0000-0000-000037040000}"/>
    <cellStyle name="Comma 4 2 3 2 6 5 2" xfId="1097" xr:uid="{00000000-0005-0000-0000-000038040000}"/>
    <cellStyle name="Comma 4 2 3 2 6 6" xfId="1098" xr:uid="{00000000-0005-0000-0000-000039040000}"/>
    <cellStyle name="Comma 4 2 3 2 7" xfId="1099" xr:uid="{00000000-0005-0000-0000-00003A040000}"/>
    <cellStyle name="Comma 4 2 3 2 7 2" xfId="1100" xr:uid="{00000000-0005-0000-0000-00003B040000}"/>
    <cellStyle name="Comma 4 2 3 2 7 2 2" xfId="1101" xr:uid="{00000000-0005-0000-0000-00003C040000}"/>
    <cellStyle name="Comma 4 2 3 2 7 2 2 2" xfId="1102" xr:uid="{00000000-0005-0000-0000-00003D040000}"/>
    <cellStyle name="Comma 4 2 3 2 7 2 2 2 2" xfId="1103" xr:uid="{00000000-0005-0000-0000-00003E040000}"/>
    <cellStyle name="Comma 4 2 3 2 7 2 2 3" xfId="1104" xr:uid="{00000000-0005-0000-0000-00003F040000}"/>
    <cellStyle name="Comma 4 2 3 2 7 2 3" xfId="1105" xr:uid="{00000000-0005-0000-0000-000040040000}"/>
    <cellStyle name="Comma 4 2 3 2 7 2 3 2" xfId="1106" xr:uid="{00000000-0005-0000-0000-000041040000}"/>
    <cellStyle name="Comma 4 2 3 2 7 2 4" xfId="1107" xr:uid="{00000000-0005-0000-0000-000042040000}"/>
    <cellStyle name="Comma 4 2 3 2 7 3" xfId="1108" xr:uid="{00000000-0005-0000-0000-000043040000}"/>
    <cellStyle name="Comma 4 2 3 2 7 3 2" xfId="1109" xr:uid="{00000000-0005-0000-0000-000044040000}"/>
    <cellStyle name="Comma 4 2 3 2 7 3 2 2" xfId="1110" xr:uid="{00000000-0005-0000-0000-000045040000}"/>
    <cellStyle name="Comma 4 2 3 2 7 3 2 2 2" xfId="1111" xr:uid="{00000000-0005-0000-0000-000046040000}"/>
    <cellStyle name="Comma 4 2 3 2 7 3 2 3" xfId="1112" xr:uid="{00000000-0005-0000-0000-000047040000}"/>
    <cellStyle name="Comma 4 2 3 2 7 4" xfId="1113" xr:uid="{00000000-0005-0000-0000-000048040000}"/>
    <cellStyle name="Comma 4 2 3 2 7 4 2" xfId="1114" xr:uid="{00000000-0005-0000-0000-000049040000}"/>
    <cellStyle name="Comma 4 2 3 2 7 4 2 2" xfId="1115" xr:uid="{00000000-0005-0000-0000-00004A040000}"/>
    <cellStyle name="Comma 4 2 3 2 7 4 3" xfId="1116" xr:uid="{00000000-0005-0000-0000-00004B040000}"/>
    <cellStyle name="Comma 4 2 3 2 7 5" xfId="1117" xr:uid="{00000000-0005-0000-0000-00004C040000}"/>
    <cellStyle name="Comma 4 2 3 2 7 5 2" xfId="1118" xr:uid="{00000000-0005-0000-0000-00004D040000}"/>
    <cellStyle name="Comma 4 2 3 2 7 6" xfId="1119" xr:uid="{00000000-0005-0000-0000-00004E040000}"/>
    <cellStyle name="Comma 4 2 3 2 8" xfId="1120" xr:uid="{00000000-0005-0000-0000-00004F040000}"/>
    <cellStyle name="Comma 4 2 3 2 8 2" xfId="1121" xr:uid="{00000000-0005-0000-0000-000050040000}"/>
    <cellStyle name="Comma 4 2 3 2 8 2 2" xfId="1122" xr:uid="{00000000-0005-0000-0000-000051040000}"/>
    <cellStyle name="Comma 4 2 3 2 8 2 2 2" xfId="1123" xr:uid="{00000000-0005-0000-0000-000052040000}"/>
    <cellStyle name="Comma 4 2 3 2 8 2 2 2 2" xfId="1124" xr:uid="{00000000-0005-0000-0000-000053040000}"/>
    <cellStyle name="Comma 4 2 3 2 8 2 2 3" xfId="1125" xr:uid="{00000000-0005-0000-0000-000054040000}"/>
    <cellStyle name="Comma 4 2 3 2 8 2 3" xfId="1126" xr:uid="{00000000-0005-0000-0000-000055040000}"/>
    <cellStyle name="Comma 4 2 3 2 8 2 3 2" xfId="1127" xr:uid="{00000000-0005-0000-0000-000056040000}"/>
    <cellStyle name="Comma 4 2 3 2 8 2 4" xfId="1128" xr:uid="{00000000-0005-0000-0000-000057040000}"/>
    <cellStyle name="Comma 4 2 3 2 8 3" xfId="1129" xr:uid="{00000000-0005-0000-0000-000058040000}"/>
    <cellStyle name="Comma 4 2 3 2 8 3 2" xfId="1130" xr:uid="{00000000-0005-0000-0000-000059040000}"/>
    <cellStyle name="Comma 4 2 3 2 8 3 2 2" xfId="1131" xr:uid="{00000000-0005-0000-0000-00005A040000}"/>
    <cellStyle name="Comma 4 2 3 2 8 3 3" xfId="1132" xr:uid="{00000000-0005-0000-0000-00005B040000}"/>
    <cellStyle name="Comma 4 2 3 2 8 4" xfId="1133" xr:uid="{00000000-0005-0000-0000-00005C040000}"/>
    <cellStyle name="Comma 4 2 3 2 8 4 2" xfId="1134" xr:uid="{00000000-0005-0000-0000-00005D040000}"/>
    <cellStyle name="Comma 4 2 3 2 8 5" xfId="1135" xr:uid="{00000000-0005-0000-0000-00005E040000}"/>
    <cellStyle name="Comma 4 2 3 2 9" xfId="1136" xr:uid="{00000000-0005-0000-0000-00005F040000}"/>
    <cellStyle name="Comma 4 2 3 2 9 2" xfId="1137" xr:uid="{00000000-0005-0000-0000-000060040000}"/>
    <cellStyle name="Comma 4 2 3 2 9 2 2" xfId="1138" xr:uid="{00000000-0005-0000-0000-000061040000}"/>
    <cellStyle name="Comma 4 2 3 2 9 2 2 2" xfId="1139" xr:uid="{00000000-0005-0000-0000-000062040000}"/>
    <cellStyle name="Comma 4 2 3 2 9 2 3" xfId="1140" xr:uid="{00000000-0005-0000-0000-000063040000}"/>
    <cellStyle name="Comma 4 2 3 2 9 3" xfId="1141" xr:uid="{00000000-0005-0000-0000-000064040000}"/>
    <cellStyle name="Comma 4 2 3 2 9 3 2" xfId="1142" xr:uid="{00000000-0005-0000-0000-000065040000}"/>
    <cellStyle name="Comma 4 2 3 2 9 4" xfId="1143" xr:uid="{00000000-0005-0000-0000-000066040000}"/>
    <cellStyle name="Comma 4 2 3 3" xfId="1144" xr:uid="{00000000-0005-0000-0000-000067040000}"/>
    <cellStyle name="Comma 4 2 3 3 10" xfId="1145" xr:uid="{00000000-0005-0000-0000-000068040000}"/>
    <cellStyle name="Comma 4 2 3 3 10 2" xfId="1146" xr:uid="{00000000-0005-0000-0000-000069040000}"/>
    <cellStyle name="Comma 4 2 3 3 10 2 2" xfId="1147" xr:uid="{00000000-0005-0000-0000-00006A040000}"/>
    <cellStyle name="Comma 4 2 3 3 10 3" xfId="1148" xr:uid="{00000000-0005-0000-0000-00006B040000}"/>
    <cellStyle name="Comma 4 2 3 3 11" xfId="1149" xr:uid="{00000000-0005-0000-0000-00006C040000}"/>
    <cellStyle name="Comma 4 2 3 3 11 2" xfId="1150" xr:uid="{00000000-0005-0000-0000-00006D040000}"/>
    <cellStyle name="Comma 4 2 3 3 12" xfId="1151" xr:uid="{00000000-0005-0000-0000-00006E040000}"/>
    <cellStyle name="Comma 4 2 3 3 2" xfId="1152" xr:uid="{00000000-0005-0000-0000-00006F040000}"/>
    <cellStyle name="Comma 4 2 3 3 2 2" xfId="1153" xr:uid="{00000000-0005-0000-0000-000070040000}"/>
    <cellStyle name="Comma 4 2 3 3 2 2 2" xfId="1154" xr:uid="{00000000-0005-0000-0000-000071040000}"/>
    <cellStyle name="Comma 4 2 3 3 2 2 2 2" xfId="1155" xr:uid="{00000000-0005-0000-0000-000072040000}"/>
    <cellStyle name="Comma 4 2 3 3 2 2 2 2 2" xfId="1156" xr:uid="{00000000-0005-0000-0000-000073040000}"/>
    <cellStyle name="Comma 4 2 3 3 2 2 2 2 2 2" xfId="1157" xr:uid="{00000000-0005-0000-0000-000074040000}"/>
    <cellStyle name="Comma 4 2 3 3 2 2 2 2 3" xfId="1158" xr:uid="{00000000-0005-0000-0000-000075040000}"/>
    <cellStyle name="Comma 4 2 3 3 2 2 2 3" xfId="1159" xr:uid="{00000000-0005-0000-0000-000076040000}"/>
    <cellStyle name="Comma 4 2 3 3 2 2 2 3 2" xfId="1160" xr:uid="{00000000-0005-0000-0000-000077040000}"/>
    <cellStyle name="Comma 4 2 3 3 2 2 2 4" xfId="1161" xr:uid="{00000000-0005-0000-0000-000078040000}"/>
    <cellStyle name="Comma 4 2 3 3 2 2 3" xfId="1162" xr:uid="{00000000-0005-0000-0000-000079040000}"/>
    <cellStyle name="Comma 4 2 3 3 2 2 3 2" xfId="1163" xr:uid="{00000000-0005-0000-0000-00007A040000}"/>
    <cellStyle name="Comma 4 2 3 3 2 2 3 2 2" xfId="1164" xr:uid="{00000000-0005-0000-0000-00007B040000}"/>
    <cellStyle name="Comma 4 2 3 3 2 2 3 2 2 2" xfId="1165" xr:uid="{00000000-0005-0000-0000-00007C040000}"/>
    <cellStyle name="Comma 4 2 3 3 2 2 3 2 3" xfId="1166" xr:uid="{00000000-0005-0000-0000-00007D040000}"/>
    <cellStyle name="Comma 4 2 3 3 2 2 4" xfId="1167" xr:uid="{00000000-0005-0000-0000-00007E040000}"/>
    <cellStyle name="Comma 4 2 3 3 2 2 4 2" xfId="1168" xr:uid="{00000000-0005-0000-0000-00007F040000}"/>
    <cellStyle name="Comma 4 2 3 3 2 2 4 2 2" xfId="1169" xr:uid="{00000000-0005-0000-0000-000080040000}"/>
    <cellStyle name="Comma 4 2 3 3 2 2 4 3" xfId="1170" xr:uid="{00000000-0005-0000-0000-000081040000}"/>
    <cellStyle name="Comma 4 2 3 3 2 2 5" xfId="1171" xr:uid="{00000000-0005-0000-0000-000082040000}"/>
    <cellStyle name="Comma 4 2 3 3 2 2 5 2" xfId="1172" xr:uid="{00000000-0005-0000-0000-000083040000}"/>
    <cellStyle name="Comma 4 2 3 3 2 2 6" xfId="1173" xr:uid="{00000000-0005-0000-0000-000084040000}"/>
    <cellStyle name="Comma 4 2 3 3 2 3" xfId="1174" xr:uid="{00000000-0005-0000-0000-000085040000}"/>
    <cellStyle name="Comma 4 2 3 3 2 3 2" xfId="1175" xr:uid="{00000000-0005-0000-0000-000086040000}"/>
    <cellStyle name="Comma 4 2 3 3 2 3 2 2" xfId="1176" xr:uid="{00000000-0005-0000-0000-000087040000}"/>
    <cellStyle name="Comma 4 2 3 3 2 3 2 2 2" xfId="1177" xr:uid="{00000000-0005-0000-0000-000088040000}"/>
    <cellStyle name="Comma 4 2 3 3 2 3 2 2 2 2" xfId="1178" xr:uid="{00000000-0005-0000-0000-000089040000}"/>
    <cellStyle name="Comma 4 2 3 3 2 3 2 2 3" xfId="1179" xr:uid="{00000000-0005-0000-0000-00008A040000}"/>
    <cellStyle name="Comma 4 2 3 3 2 3 2 3" xfId="1180" xr:uid="{00000000-0005-0000-0000-00008B040000}"/>
    <cellStyle name="Comma 4 2 3 3 2 3 2 3 2" xfId="1181" xr:uid="{00000000-0005-0000-0000-00008C040000}"/>
    <cellStyle name="Comma 4 2 3 3 2 3 2 4" xfId="1182" xr:uid="{00000000-0005-0000-0000-00008D040000}"/>
    <cellStyle name="Comma 4 2 3 3 2 3 3" xfId="1183" xr:uid="{00000000-0005-0000-0000-00008E040000}"/>
    <cellStyle name="Comma 4 2 3 3 2 3 3 2" xfId="1184" xr:uid="{00000000-0005-0000-0000-00008F040000}"/>
    <cellStyle name="Comma 4 2 3 3 2 3 3 2 2" xfId="1185" xr:uid="{00000000-0005-0000-0000-000090040000}"/>
    <cellStyle name="Comma 4 2 3 3 2 3 3 3" xfId="1186" xr:uid="{00000000-0005-0000-0000-000091040000}"/>
    <cellStyle name="Comma 4 2 3 3 2 3 4" xfId="1187" xr:uid="{00000000-0005-0000-0000-000092040000}"/>
    <cellStyle name="Comma 4 2 3 3 2 3 4 2" xfId="1188" xr:uid="{00000000-0005-0000-0000-000093040000}"/>
    <cellStyle name="Comma 4 2 3 3 2 3 5" xfId="1189" xr:uid="{00000000-0005-0000-0000-000094040000}"/>
    <cellStyle name="Comma 4 2 3 3 2 4" xfId="1190" xr:uid="{00000000-0005-0000-0000-000095040000}"/>
    <cellStyle name="Comma 4 2 3 3 2 4 2" xfId="1191" xr:uid="{00000000-0005-0000-0000-000096040000}"/>
    <cellStyle name="Comma 4 2 3 3 2 4 2 2" xfId="1192" xr:uid="{00000000-0005-0000-0000-000097040000}"/>
    <cellStyle name="Comma 4 2 3 3 2 4 2 2 2" xfId="1193" xr:uid="{00000000-0005-0000-0000-000098040000}"/>
    <cellStyle name="Comma 4 2 3 3 2 4 2 3" xfId="1194" xr:uid="{00000000-0005-0000-0000-000099040000}"/>
    <cellStyle name="Comma 4 2 3 3 2 4 3" xfId="1195" xr:uid="{00000000-0005-0000-0000-00009A040000}"/>
    <cellStyle name="Comma 4 2 3 3 2 4 3 2" xfId="1196" xr:uid="{00000000-0005-0000-0000-00009B040000}"/>
    <cellStyle name="Comma 4 2 3 3 2 4 4" xfId="1197" xr:uid="{00000000-0005-0000-0000-00009C040000}"/>
    <cellStyle name="Comma 4 2 3 3 2 5" xfId="1198" xr:uid="{00000000-0005-0000-0000-00009D040000}"/>
    <cellStyle name="Comma 4 2 3 3 2 5 2" xfId="1199" xr:uid="{00000000-0005-0000-0000-00009E040000}"/>
    <cellStyle name="Comma 4 2 3 3 2 5 2 2" xfId="1200" xr:uid="{00000000-0005-0000-0000-00009F040000}"/>
    <cellStyle name="Comma 4 2 3 3 2 5 2 2 2" xfId="1201" xr:uid="{00000000-0005-0000-0000-0000A0040000}"/>
    <cellStyle name="Comma 4 2 3 3 2 5 2 3" xfId="1202" xr:uid="{00000000-0005-0000-0000-0000A1040000}"/>
    <cellStyle name="Comma 4 2 3 3 2 6" xfId="1203" xr:uid="{00000000-0005-0000-0000-0000A2040000}"/>
    <cellStyle name="Comma 4 2 3 3 2 6 2" xfId="1204" xr:uid="{00000000-0005-0000-0000-0000A3040000}"/>
    <cellStyle name="Comma 4 2 3 3 2 6 2 2" xfId="1205" xr:uid="{00000000-0005-0000-0000-0000A4040000}"/>
    <cellStyle name="Comma 4 2 3 3 2 6 3" xfId="1206" xr:uid="{00000000-0005-0000-0000-0000A5040000}"/>
    <cellStyle name="Comma 4 2 3 3 2 7" xfId="1207" xr:uid="{00000000-0005-0000-0000-0000A6040000}"/>
    <cellStyle name="Comma 4 2 3 3 2 7 2" xfId="1208" xr:uid="{00000000-0005-0000-0000-0000A7040000}"/>
    <cellStyle name="Comma 4 2 3 3 2 8" xfId="1209" xr:uid="{00000000-0005-0000-0000-0000A8040000}"/>
    <cellStyle name="Comma 4 2 3 3 3" xfId="1210" xr:uid="{00000000-0005-0000-0000-0000A9040000}"/>
    <cellStyle name="Comma 4 2 3 3 3 2" xfId="1211" xr:uid="{00000000-0005-0000-0000-0000AA040000}"/>
    <cellStyle name="Comma 4 2 3 3 3 2 2" xfId="1212" xr:uid="{00000000-0005-0000-0000-0000AB040000}"/>
    <cellStyle name="Comma 4 2 3 3 3 2 2 2" xfId="1213" xr:uid="{00000000-0005-0000-0000-0000AC040000}"/>
    <cellStyle name="Comma 4 2 3 3 3 2 2 2 2" xfId="1214" xr:uid="{00000000-0005-0000-0000-0000AD040000}"/>
    <cellStyle name="Comma 4 2 3 3 3 2 2 3" xfId="1215" xr:uid="{00000000-0005-0000-0000-0000AE040000}"/>
    <cellStyle name="Comma 4 2 3 3 3 2 3" xfId="1216" xr:uid="{00000000-0005-0000-0000-0000AF040000}"/>
    <cellStyle name="Comma 4 2 3 3 3 2 3 2" xfId="1217" xr:uid="{00000000-0005-0000-0000-0000B0040000}"/>
    <cellStyle name="Comma 4 2 3 3 3 2 4" xfId="1218" xr:uid="{00000000-0005-0000-0000-0000B1040000}"/>
    <cellStyle name="Comma 4 2 3 3 3 3" xfId="1219" xr:uid="{00000000-0005-0000-0000-0000B2040000}"/>
    <cellStyle name="Comma 4 2 3 3 3 3 2" xfId="1220" xr:uid="{00000000-0005-0000-0000-0000B3040000}"/>
    <cellStyle name="Comma 4 2 3 3 3 3 2 2" xfId="1221" xr:uid="{00000000-0005-0000-0000-0000B4040000}"/>
    <cellStyle name="Comma 4 2 3 3 3 3 2 2 2" xfId="1222" xr:uid="{00000000-0005-0000-0000-0000B5040000}"/>
    <cellStyle name="Comma 4 2 3 3 3 3 2 3" xfId="1223" xr:uid="{00000000-0005-0000-0000-0000B6040000}"/>
    <cellStyle name="Comma 4 2 3 3 3 4" xfId="1224" xr:uid="{00000000-0005-0000-0000-0000B7040000}"/>
    <cellStyle name="Comma 4 2 3 3 3 4 2" xfId="1225" xr:uid="{00000000-0005-0000-0000-0000B8040000}"/>
    <cellStyle name="Comma 4 2 3 3 3 4 2 2" xfId="1226" xr:uid="{00000000-0005-0000-0000-0000B9040000}"/>
    <cellStyle name="Comma 4 2 3 3 3 4 3" xfId="1227" xr:uid="{00000000-0005-0000-0000-0000BA040000}"/>
    <cellStyle name="Comma 4 2 3 3 3 5" xfId="1228" xr:uid="{00000000-0005-0000-0000-0000BB040000}"/>
    <cellStyle name="Comma 4 2 3 3 3 5 2" xfId="1229" xr:uid="{00000000-0005-0000-0000-0000BC040000}"/>
    <cellStyle name="Comma 4 2 3 3 3 6" xfId="1230" xr:uid="{00000000-0005-0000-0000-0000BD040000}"/>
    <cellStyle name="Comma 4 2 3 3 4" xfId="1231" xr:uid="{00000000-0005-0000-0000-0000BE040000}"/>
    <cellStyle name="Comma 4 2 3 3 4 2" xfId="1232" xr:uid="{00000000-0005-0000-0000-0000BF040000}"/>
    <cellStyle name="Comma 4 2 3 3 4 2 2" xfId="1233" xr:uid="{00000000-0005-0000-0000-0000C0040000}"/>
    <cellStyle name="Comma 4 2 3 3 4 2 2 2" xfId="1234" xr:uid="{00000000-0005-0000-0000-0000C1040000}"/>
    <cellStyle name="Comma 4 2 3 3 4 2 2 2 2" xfId="1235" xr:uid="{00000000-0005-0000-0000-0000C2040000}"/>
    <cellStyle name="Comma 4 2 3 3 4 2 2 3" xfId="1236" xr:uid="{00000000-0005-0000-0000-0000C3040000}"/>
    <cellStyle name="Comma 4 2 3 3 4 2 3" xfId="1237" xr:uid="{00000000-0005-0000-0000-0000C4040000}"/>
    <cellStyle name="Comma 4 2 3 3 4 2 3 2" xfId="1238" xr:uid="{00000000-0005-0000-0000-0000C5040000}"/>
    <cellStyle name="Comma 4 2 3 3 4 2 4" xfId="1239" xr:uid="{00000000-0005-0000-0000-0000C6040000}"/>
    <cellStyle name="Comma 4 2 3 3 4 3" xfId="1240" xr:uid="{00000000-0005-0000-0000-0000C7040000}"/>
    <cellStyle name="Comma 4 2 3 3 4 3 2" xfId="1241" xr:uid="{00000000-0005-0000-0000-0000C8040000}"/>
    <cellStyle name="Comma 4 2 3 3 4 3 2 2" xfId="1242" xr:uid="{00000000-0005-0000-0000-0000C9040000}"/>
    <cellStyle name="Comma 4 2 3 3 4 3 2 2 2" xfId="1243" xr:uid="{00000000-0005-0000-0000-0000CA040000}"/>
    <cellStyle name="Comma 4 2 3 3 4 3 2 3" xfId="1244" xr:uid="{00000000-0005-0000-0000-0000CB040000}"/>
    <cellStyle name="Comma 4 2 3 3 4 4" xfId="1245" xr:uid="{00000000-0005-0000-0000-0000CC040000}"/>
    <cellStyle name="Comma 4 2 3 3 4 4 2" xfId="1246" xr:uid="{00000000-0005-0000-0000-0000CD040000}"/>
    <cellStyle name="Comma 4 2 3 3 4 4 2 2" xfId="1247" xr:uid="{00000000-0005-0000-0000-0000CE040000}"/>
    <cellStyle name="Comma 4 2 3 3 4 4 3" xfId="1248" xr:uid="{00000000-0005-0000-0000-0000CF040000}"/>
    <cellStyle name="Comma 4 2 3 3 4 5" xfId="1249" xr:uid="{00000000-0005-0000-0000-0000D0040000}"/>
    <cellStyle name="Comma 4 2 3 3 4 5 2" xfId="1250" xr:uid="{00000000-0005-0000-0000-0000D1040000}"/>
    <cellStyle name="Comma 4 2 3 3 4 6" xfId="1251" xr:uid="{00000000-0005-0000-0000-0000D2040000}"/>
    <cellStyle name="Comma 4 2 3 3 5" xfId="1252" xr:uid="{00000000-0005-0000-0000-0000D3040000}"/>
    <cellStyle name="Comma 4 2 3 3 5 2" xfId="1253" xr:uid="{00000000-0005-0000-0000-0000D4040000}"/>
    <cellStyle name="Comma 4 2 3 3 5 2 2" xfId="1254" xr:uid="{00000000-0005-0000-0000-0000D5040000}"/>
    <cellStyle name="Comma 4 2 3 3 5 2 2 2" xfId="1255" xr:uid="{00000000-0005-0000-0000-0000D6040000}"/>
    <cellStyle name="Comma 4 2 3 3 5 2 2 2 2" xfId="1256" xr:uid="{00000000-0005-0000-0000-0000D7040000}"/>
    <cellStyle name="Comma 4 2 3 3 5 2 2 3" xfId="1257" xr:uid="{00000000-0005-0000-0000-0000D8040000}"/>
    <cellStyle name="Comma 4 2 3 3 5 2 3" xfId="1258" xr:uid="{00000000-0005-0000-0000-0000D9040000}"/>
    <cellStyle name="Comma 4 2 3 3 5 2 3 2" xfId="1259" xr:uid="{00000000-0005-0000-0000-0000DA040000}"/>
    <cellStyle name="Comma 4 2 3 3 5 2 4" xfId="1260" xr:uid="{00000000-0005-0000-0000-0000DB040000}"/>
    <cellStyle name="Comma 4 2 3 3 5 3" xfId="1261" xr:uid="{00000000-0005-0000-0000-0000DC040000}"/>
    <cellStyle name="Comma 4 2 3 3 5 3 2" xfId="1262" xr:uid="{00000000-0005-0000-0000-0000DD040000}"/>
    <cellStyle name="Comma 4 2 3 3 5 3 2 2" xfId="1263" xr:uid="{00000000-0005-0000-0000-0000DE040000}"/>
    <cellStyle name="Comma 4 2 3 3 5 3 2 2 2" xfId="1264" xr:uid="{00000000-0005-0000-0000-0000DF040000}"/>
    <cellStyle name="Comma 4 2 3 3 5 3 2 3" xfId="1265" xr:uid="{00000000-0005-0000-0000-0000E0040000}"/>
    <cellStyle name="Comma 4 2 3 3 5 4" xfId="1266" xr:uid="{00000000-0005-0000-0000-0000E1040000}"/>
    <cellStyle name="Comma 4 2 3 3 5 4 2" xfId="1267" xr:uid="{00000000-0005-0000-0000-0000E2040000}"/>
    <cellStyle name="Comma 4 2 3 3 5 4 2 2" xfId="1268" xr:uid="{00000000-0005-0000-0000-0000E3040000}"/>
    <cellStyle name="Comma 4 2 3 3 5 4 3" xfId="1269" xr:uid="{00000000-0005-0000-0000-0000E4040000}"/>
    <cellStyle name="Comma 4 2 3 3 5 5" xfId="1270" xr:uid="{00000000-0005-0000-0000-0000E5040000}"/>
    <cellStyle name="Comma 4 2 3 3 5 5 2" xfId="1271" xr:uid="{00000000-0005-0000-0000-0000E6040000}"/>
    <cellStyle name="Comma 4 2 3 3 5 6" xfId="1272" xr:uid="{00000000-0005-0000-0000-0000E7040000}"/>
    <cellStyle name="Comma 4 2 3 3 6" xfId="1273" xr:uid="{00000000-0005-0000-0000-0000E8040000}"/>
    <cellStyle name="Comma 4 2 3 3 6 2" xfId="1274" xr:uid="{00000000-0005-0000-0000-0000E9040000}"/>
    <cellStyle name="Comma 4 2 3 3 6 2 2" xfId="1275" xr:uid="{00000000-0005-0000-0000-0000EA040000}"/>
    <cellStyle name="Comma 4 2 3 3 6 2 2 2" xfId="1276" xr:uid="{00000000-0005-0000-0000-0000EB040000}"/>
    <cellStyle name="Comma 4 2 3 3 6 2 2 2 2" xfId="1277" xr:uid="{00000000-0005-0000-0000-0000EC040000}"/>
    <cellStyle name="Comma 4 2 3 3 6 2 2 3" xfId="1278" xr:uid="{00000000-0005-0000-0000-0000ED040000}"/>
    <cellStyle name="Comma 4 2 3 3 6 2 3" xfId="1279" xr:uid="{00000000-0005-0000-0000-0000EE040000}"/>
    <cellStyle name="Comma 4 2 3 3 6 2 3 2" xfId="1280" xr:uid="{00000000-0005-0000-0000-0000EF040000}"/>
    <cellStyle name="Comma 4 2 3 3 6 2 4" xfId="1281" xr:uid="{00000000-0005-0000-0000-0000F0040000}"/>
    <cellStyle name="Comma 4 2 3 3 6 3" xfId="1282" xr:uid="{00000000-0005-0000-0000-0000F1040000}"/>
    <cellStyle name="Comma 4 2 3 3 6 3 2" xfId="1283" xr:uid="{00000000-0005-0000-0000-0000F2040000}"/>
    <cellStyle name="Comma 4 2 3 3 6 3 2 2" xfId="1284" xr:uid="{00000000-0005-0000-0000-0000F3040000}"/>
    <cellStyle name="Comma 4 2 3 3 6 3 2 2 2" xfId="1285" xr:uid="{00000000-0005-0000-0000-0000F4040000}"/>
    <cellStyle name="Comma 4 2 3 3 6 3 2 3" xfId="1286" xr:uid="{00000000-0005-0000-0000-0000F5040000}"/>
    <cellStyle name="Comma 4 2 3 3 6 4" xfId="1287" xr:uid="{00000000-0005-0000-0000-0000F6040000}"/>
    <cellStyle name="Comma 4 2 3 3 6 4 2" xfId="1288" xr:uid="{00000000-0005-0000-0000-0000F7040000}"/>
    <cellStyle name="Comma 4 2 3 3 6 4 2 2" xfId="1289" xr:uid="{00000000-0005-0000-0000-0000F8040000}"/>
    <cellStyle name="Comma 4 2 3 3 6 4 3" xfId="1290" xr:uid="{00000000-0005-0000-0000-0000F9040000}"/>
    <cellStyle name="Comma 4 2 3 3 6 5" xfId="1291" xr:uid="{00000000-0005-0000-0000-0000FA040000}"/>
    <cellStyle name="Comma 4 2 3 3 6 5 2" xfId="1292" xr:uid="{00000000-0005-0000-0000-0000FB040000}"/>
    <cellStyle name="Comma 4 2 3 3 6 6" xfId="1293" xr:uid="{00000000-0005-0000-0000-0000FC040000}"/>
    <cellStyle name="Comma 4 2 3 3 7" xfId="1294" xr:uid="{00000000-0005-0000-0000-0000FD040000}"/>
    <cellStyle name="Comma 4 2 3 3 7 2" xfId="1295" xr:uid="{00000000-0005-0000-0000-0000FE040000}"/>
    <cellStyle name="Comma 4 2 3 3 7 2 2" xfId="1296" xr:uid="{00000000-0005-0000-0000-0000FF040000}"/>
    <cellStyle name="Comma 4 2 3 3 7 2 2 2" xfId="1297" xr:uid="{00000000-0005-0000-0000-000000050000}"/>
    <cellStyle name="Comma 4 2 3 3 7 2 2 2 2" xfId="1298" xr:uid="{00000000-0005-0000-0000-000001050000}"/>
    <cellStyle name="Comma 4 2 3 3 7 2 2 3" xfId="1299" xr:uid="{00000000-0005-0000-0000-000002050000}"/>
    <cellStyle name="Comma 4 2 3 3 7 2 3" xfId="1300" xr:uid="{00000000-0005-0000-0000-000003050000}"/>
    <cellStyle name="Comma 4 2 3 3 7 2 3 2" xfId="1301" xr:uid="{00000000-0005-0000-0000-000004050000}"/>
    <cellStyle name="Comma 4 2 3 3 7 2 4" xfId="1302" xr:uid="{00000000-0005-0000-0000-000005050000}"/>
    <cellStyle name="Comma 4 2 3 3 7 3" xfId="1303" xr:uid="{00000000-0005-0000-0000-000006050000}"/>
    <cellStyle name="Comma 4 2 3 3 7 3 2" xfId="1304" xr:uid="{00000000-0005-0000-0000-000007050000}"/>
    <cellStyle name="Comma 4 2 3 3 7 3 2 2" xfId="1305" xr:uid="{00000000-0005-0000-0000-000008050000}"/>
    <cellStyle name="Comma 4 2 3 3 7 3 3" xfId="1306" xr:uid="{00000000-0005-0000-0000-000009050000}"/>
    <cellStyle name="Comma 4 2 3 3 7 4" xfId="1307" xr:uid="{00000000-0005-0000-0000-00000A050000}"/>
    <cellStyle name="Comma 4 2 3 3 7 4 2" xfId="1308" xr:uid="{00000000-0005-0000-0000-00000B050000}"/>
    <cellStyle name="Comma 4 2 3 3 7 5" xfId="1309" xr:uid="{00000000-0005-0000-0000-00000C050000}"/>
    <cellStyle name="Comma 4 2 3 3 8" xfId="1310" xr:uid="{00000000-0005-0000-0000-00000D050000}"/>
    <cellStyle name="Comma 4 2 3 3 8 2" xfId="1311" xr:uid="{00000000-0005-0000-0000-00000E050000}"/>
    <cellStyle name="Comma 4 2 3 3 8 2 2" xfId="1312" xr:uid="{00000000-0005-0000-0000-00000F050000}"/>
    <cellStyle name="Comma 4 2 3 3 8 2 2 2" xfId="1313" xr:uid="{00000000-0005-0000-0000-000010050000}"/>
    <cellStyle name="Comma 4 2 3 3 8 2 3" xfId="1314" xr:uid="{00000000-0005-0000-0000-000011050000}"/>
    <cellStyle name="Comma 4 2 3 3 8 3" xfId="1315" xr:uid="{00000000-0005-0000-0000-000012050000}"/>
    <cellStyle name="Comma 4 2 3 3 8 3 2" xfId="1316" xr:uid="{00000000-0005-0000-0000-000013050000}"/>
    <cellStyle name="Comma 4 2 3 3 8 4" xfId="1317" xr:uid="{00000000-0005-0000-0000-000014050000}"/>
    <cellStyle name="Comma 4 2 3 3 9" xfId="1318" xr:uid="{00000000-0005-0000-0000-000015050000}"/>
    <cellStyle name="Comma 4 2 3 3 9 2" xfId="1319" xr:uid="{00000000-0005-0000-0000-000016050000}"/>
    <cellStyle name="Comma 4 2 3 3 9 2 2" xfId="1320" xr:uid="{00000000-0005-0000-0000-000017050000}"/>
    <cellStyle name="Comma 4 2 3 3 9 2 2 2" xfId="1321" xr:uid="{00000000-0005-0000-0000-000018050000}"/>
    <cellStyle name="Comma 4 2 3 3 9 2 3" xfId="1322" xr:uid="{00000000-0005-0000-0000-000019050000}"/>
    <cellStyle name="Comma 4 2 3 4" xfId="1323" xr:uid="{00000000-0005-0000-0000-00001A050000}"/>
    <cellStyle name="Comma 4 2 3 4 2" xfId="1324" xr:uid="{00000000-0005-0000-0000-00001B050000}"/>
    <cellStyle name="Comma 4 2 3 4 2 2" xfId="1325" xr:uid="{00000000-0005-0000-0000-00001C050000}"/>
    <cellStyle name="Comma 4 2 3 4 2 2 2" xfId="1326" xr:uid="{00000000-0005-0000-0000-00001D050000}"/>
    <cellStyle name="Comma 4 2 3 4 2 2 2 2" xfId="1327" xr:uid="{00000000-0005-0000-0000-00001E050000}"/>
    <cellStyle name="Comma 4 2 3 4 2 2 2 2 2" xfId="1328" xr:uid="{00000000-0005-0000-0000-00001F050000}"/>
    <cellStyle name="Comma 4 2 3 4 2 2 2 3" xfId="1329" xr:uid="{00000000-0005-0000-0000-000020050000}"/>
    <cellStyle name="Comma 4 2 3 4 2 2 3" xfId="1330" xr:uid="{00000000-0005-0000-0000-000021050000}"/>
    <cellStyle name="Comma 4 2 3 4 2 2 3 2" xfId="1331" xr:uid="{00000000-0005-0000-0000-000022050000}"/>
    <cellStyle name="Comma 4 2 3 4 2 2 4" xfId="1332" xr:uid="{00000000-0005-0000-0000-000023050000}"/>
    <cellStyle name="Comma 4 2 3 4 2 3" xfId="1333" xr:uid="{00000000-0005-0000-0000-000024050000}"/>
    <cellStyle name="Comma 4 2 3 4 2 3 2" xfId="1334" xr:uid="{00000000-0005-0000-0000-000025050000}"/>
    <cellStyle name="Comma 4 2 3 4 2 3 2 2" xfId="1335" xr:uid="{00000000-0005-0000-0000-000026050000}"/>
    <cellStyle name="Comma 4 2 3 4 2 3 2 2 2" xfId="1336" xr:uid="{00000000-0005-0000-0000-000027050000}"/>
    <cellStyle name="Comma 4 2 3 4 2 3 2 3" xfId="1337" xr:uid="{00000000-0005-0000-0000-000028050000}"/>
    <cellStyle name="Comma 4 2 3 4 2 4" xfId="1338" xr:uid="{00000000-0005-0000-0000-000029050000}"/>
    <cellStyle name="Comma 4 2 3 4 2 4 2" xfId="1339" xr:uid="{00000000-0005-0000-0000-00002A050000}"/>
    <cellStyle name="Comma 4 2 3 4 2 4 2 2" xfId="1340" xr:uid="{00000000-0005-0000-0000-00002B050000}"/>
    <cellStyle name="Comma 4 2 3 4 2 4 3" xfId="1341" xr:uid="{00000000-0005-0000-0000-00002C050000}"/>
    <cellStyle name="Comma 4 2 3 4 2 5" xfId="1342" xr:uid="{00000000-0005-0000-0000-00002D050000}"/>
    <cellStyle name="Comma 4 2 3 4 2 5 2" xfId="1343" xr:uid="{00000000-0005-0000-0000-00002E050000}"/>
    <cellStyle name="Comma 4 2 3 4 2 6" xfId="1344" xr:uid="{00000000-0005-0000-0000-00002F050000}"/>
    <cellStyle name="Comma 4 2 3 4 3" xfId="1345" xr:uid="{00000000-0005-0000-0000-000030050000}"/>
    <cellStyle name="Comma 4 2 3 4 3 2" xfId="1346" xr:uid="{00000000-0005-0000-0000-000031050000}"/>
    <cellStyle name="Comma 4 2 3 4 3 2 2" xfId="1347" xr:uid="{00000000-0005-0000-0000-000032050000}"/>
    <cellStyle name="Comma 4 2 3 4 3 2 2 2" xfId="1348" xr:uid="{00000000-0005-0000-0000-000033050000}"/>
    <cellStyle name="Comma 4 2 3 4 3 2 2 2 2" xfId="1349" xr:uid="{00000000-0005-0000-0000-000034050000}"/>
    <cellStyle name="Comma 4 2 3 4 3 2 2 3" xfId="1350" xr:uid="{00000000-0005-0000-0000-000035050000}"/>
    <cellStyle name="Comma 4 2 3 4 3 2 3" xfId="1351" xr:uid="{00000000-0005-0000-0000-000036050000}"/>
    <cellStyle name="Comma 4 2 3 4 3 2 3 2" xfId="1352" xr:uid="{00000000-0005-0000-0000-000037050000}"/>
    <cellStyle name="Comma 4 2 3 4 3 2 4" xfId="1353" xr:uid="{00000000-0005-0000-0000-000038050000}"/>
    <cellStyle name="Comma 4 2 3 4 3 3" xfId="1354" xr:uid="{00000000-0005-0000-0000-000039050000}"/>
    <cellStyle name="Comma 4 2 3 4 3 3 2" xfId="1355" xr:uid="{00000000-0005-0000-0000-00003A050000}"/>
    <cellStyle name="Comma 4 2 3 4 3 3 2 2" xfId="1356" xr:uid="{00000000-0005-0000-0000-00003B050000}"/>
    <cellStyle name="Comma 4 2 3 4 3 3 3" xfId="1357" xr:uid="{00000000-0005-0000-0000-00003C050000}"/>
    <cellStyle name="Comma 4 2 3 4 3 4" xfId="1358" xr:uid="{00000000-0005-0000-0000-00003D050000}"/>
    <cellStyle name="Comma 4 2 3 4 3 4 2" xfId="1359" xr:uid="{00000000-0005-0000-0000-00003E050000}"/>
    <cellStyle name="Comma 4 2 3 4 3 5" xfId="1360" xr:uid="{00000000-0005-0000-0000-00003F050000}"/>
    <cellStyle name="Comma 4 2 3 4 4" xfId="1361" xr:uid="{00000000-0005-0000-0000-000040050000}"/>
    <cellStyle name="Comma 4 2 3 4 4 2" xfId="1362" xr:uid="{00000000-0005-0000-0000-000041050000}"/>
    <cellStyle name="Comma 4 2 3 4 4 2 2" xfId="1363" xr:uid="{00000000-0005-0000-0000-000042050000}"/>
    <cellStyle name="Comma 4 2 3 4 4 2 2 2" xfId="1364" xr:uid="{00000000-0005-0000-0000-000043050000}"/>
    <cellStyle name="Comma 4 2 3 4 4 2 3" xfId="1365" xr:uid="{00000000-0005-0000-0000-000044050000}"/>
    <cellStyle name="Comma 4 2 3 4 4 3" xfId="1366" xr:uid="{00000000-0005-0000-0000-000045050000}"/>
    <cellStyle name="Comma 4 2 3 4 4 3 2" xfId="1367" xr:uid="{00000000-0005-0000-0000-000046050000}"/>
    <cellStyle name="Comma 4 2 3 4 4 4" xfId="1368" xr:uid="{00000000-0005-0000-0000-000047050000}"/>
    <cellStyle name="Comma 4 2 3 4 5" xfId="1369" xr:uid="{00000000-0005-0000-0000-000048050000}"/>
    <cellStyle name="Comma 4 2 3 4 5 2" xfId="1370" xr:uid="{00000000-0005-0000-0000-000049050000}"/>
    <cellStyle name="Comma 4 2 3 4 5 2 2" xfId="1371" xr:uid="{00000000-0005-0000-0000-00004A050000}"/>
    <cellStyle name="Comma 4 2 3 4 5 2 2 2" xfId="1372" xr:uid="{00000000-0005-0000-0000-00004B050000}"/>
    <cellStyle name="Comma 4 2 3 4 5 2 3" xfId="1373" xr:uid="{00000000-0005-0000-0000-00004C050000}"/>
    <cellStyle name="Comma 4 2 3 4 6" xfId="1374" xr:uid="{00000000-0005-0000-0000-00004D050000}"/>
    <cellStyle name="Comma 4 2 3 4 6 2" xfId="1375" xr:uid="{00000000-0005-0000-0000-00004E050000}"/>
    <cellStyle name="Comma 4 2 3 4 6 2 2" xfId="1376" xr:uid="{00000000-0005-0000-0000-00004F050000}"/>
    <cellStyle name="Comma 4 2 3 4 6 3" xfId="1377" xr:uid="{00000000-0005-0000-0000-000050050000}"/>
    <cellStyle name="Comma 4 2 3 4 7" xfId="1378" xr:uid="{00000000-0005-0000-0000-000051050000}"/>
    <cellStyle name="Comma 4 2 3 4 7 2" xfId="1379" xr:uid="{00000000-0005-0000-0000-000052050000}"/>
    <cellStyle name="Comma 4 2 3 4 8" xfId="1380" xr:uid="{00000000-0005-0000-0000-000053050000}"/>
    <cellStyle name="Comma 4 2 3 5" xfId="1381" xr:uid="{00000000-0005-0000-0000-000054050000}"/>
    <cellStyle name="Comma 4 2 3 5 2" xfId="1382" xr:uid="{00000000-0005-0000-0000-000055050000}"/>
    <cellStyle name="Comma 4 2 3 5 2 2" xfId="1383" xr:uid="{00000000-0005-0000-0000-000056050000}"/>
    <cellStyle name="Comma 4 2 3 5 2 2 2" xfId="1384" xr:uid="{00000000-0005-0000-0000-000057050000}"/>
    <cellStyle name="Comma 4 2 3 5 2 2 2 2" xfId="1385" xr:uid="{00000000-0005-0000-0000-000058050000}"/>
    <cellStyle name="Comma 4 2 3 5 2 2 3" xfId="1386" xr:uid="{00000000-0005-0000-0000-000059050000}"/>
    <cellStyle name="Comma 4 2 3 5 2 3" xfId="1387" xr:uid="{00000000-0005-0000-0000-00005A050000}"/>
    <cellStyle name="Comma 4 2 3 5 2 3 2" xfId="1388" xr:uid="{00000000-0005-0000-0000-00005B050000}"/>
    <cellStyle name="Comma 4 2 3 5 2 4" xfId="1389" xr:uid="{00000000-0005-0000-0000-00005C050000}"/>
    <cellStyle name="Comma 4 2 3 5 3" xfId="1390" xr:uid="{00000000-0005-0000-0000-00005D050000}"/>
    <cellStyle name="Comma 4 2 3 5 3 2" xfId="1391" xr:uid="{00000000-0005-0000-0000-00005E050000}"/>
    <cellStyle name="Comma 4 2 3 5 3 2 2" xfId="1392" xr:uid="{00000000-0005-0000-0000-00005F050000}"/>
    <cellStyle name="Comma 4 2 3 5 3 2 2 2" xfId="1393" xr:uid="{00000000-0005-0000-0000-000060050000}"/>
    <cellStyle name="Comma 4 2 3 5 3 2 3" xfId="1394" xr:uid="{00000000-0005-0000-0000-000061050000}"/>
    <cellStyle name="Comma 4 2 3 5 4" xfId="1395" xr:uid="{00000000-0005-0000-0000-000062050000}"/>
    <cellStyle name="Comma 4 2 3 5 4 2" xfId="1396" xr:uid="{00000000-0005-0000-0000-000063050000}"/>
    <cellStyle name="Comma 4 2 3 5 4 2 2" xfId="1397" xr:uid="{00000000-0005-0000-0000-000064050000}"/>
    <cellStyle name="Comma 4 2 3 5 4 3" xfId="1398" xr:uid="{00000000-0005-0000-0000-000065050000}"/>
    <cellStyle name="Comma 4 2 3 5 5" xfId="1399" xr:uid="{00000000-0005-0000-0000-000066050000}"/>
    <cellStyle name="Comma 4 2 3 5 5 2" xfId="1400" xr:uid="{00000000-0005-0000-0000-000067050000}"/>
    <cellStyle name="Comma 4 2 3 5 6" xfId="1401" xr:uid="{00000000-0005-0000-0000-000068050000}"/>
    <cellStyle name="Comma 4 2 3 6" xfId="1402" xr:uid="{00000000-0005-0000-0000-000069050000}"/>
    <cellStyle name="Comma 4 2 3 6 2" xfId="1403" xr:uid="{00000000-0005-0000-0000-00006A050000}"/>
    <cellStyle name="Comma 4 2 3 6 2 2" xfId="1404" xr:uid="{00000000-0005-0000-0000-00006B050000}"/>
    <cellStyle name="Comma 4 2 3 6 2 2 2" xfId="1405" xr:uid="{00000000-0005-0000-0000-00006C050000}"/>
    <cellStyle name="Comma 4 2 3 6 2 2 2 2" xfId="1406" xr:uid="{00000000-0005-0000-0000-00006D050000}"/>
    <cellStyle name="Comma 4 2 3 6 2 2 3" xfId="1407" xr:uid="{00000000-0005-0000-0000-00006E050000}"/>
    <cellStyle name="Comma 4 2 3 6 2 3" xfId="1408" xr:uid="{00000000-0005-0000-0000-00006F050000}"/>
    <cellStyle name="Comma 4 2 3 6 2 3 2" xfId="1409" xr:uid="{00000000-0005-0000-0000-000070050000}"/>
    <cellStyle name="Comma 4 2 3 6 2 4" xfId="1410" xr:uid="{00000000-0005-0000-0000-000071050000}"/>
    <cellStyle name="Comma 4 2 3 6 3" xfId="1411" xr:uid="{00000000-0005-0000-0000-000072050000}"/>
    <cellStyle name="Comma 4 2 3 6 3 2" xfId="1412" xr:uid="{00000000-0005-0000-0000-000073050000}"/>
    <cellStyle name="Comma 4 2 3 6 3 2 2" xfId="1413" xr:uid="{00000000-0005-0000-0000-000074050000}"/>
    <cellStyle name="Comma 4 2 3 6 3 2 2 2" xfId="1414" xr:uid="{00000000-0005-0000-0000-000075050000}"/>
    <cellStyle name="Comma 4 2 3 6 3 2 3" xfId="1415" xr:uid="{00000000-0005-0000-0000-000076050000}"/>
    <cellStyle name="Comma 4 2 3 6 4" xfId="1416" xr:uid="{00000000-0005-0000-0000-000077050000}"/>
    <cellStyle name="Comma 4 2 3 6 4 2" xfId="1417" xr:uid="{00000000-0005-0000-0000-000078050000}"/>
    <cellStyle name="Comma 4 2 3 6 4 2 2" xfId="1418" xr:uid="{00000000-0005-0000-0000-000079050000}"/>
    <cellStyle name="Comma 4 2 3 6 4 3" xfId="1419" xr:uid="{00000000-0005-0000-0000-00007A050000}"/>
    <cellStyle name="Comma 4 2 3 6 5" xfId="1420" xr:uid="{00000000-0005-0000-0000-00007B050000}"/>
    <cellStyle name="Comma 4 2 3 6 5 2" xfId="1421" xr:uid="{00000000-0005-0000-0000-00007C050000}"/>
    <cellStyle name="Comma 4 2 3 6 6" xfId="1422" xr:uid="{00000000-0005-0000-0000-00007D050000}"/>
    <cellStyle name="Comma 4 2 3 7" xfId="1423" xr:uid="{00000000-0005-0000-0000-00007E050000}"/>
    <cellStyle name="Comma 4 2 3 7 2" xfId="1424" xr:uid="{00000000-0005-0000-0000-00007F050000}"/>
    <cellStyle name="Comma 4 2 3 7 2 2" xfId="1425" xr:uid="{00000000-0005-0000-0000-000080050000}"/>
    <cellStyle name="Comma 4 2 3 7 2 2 2" xfId="1426" xr:uid="{00000000-0005-0000-0000-000081050000}"/>
    <cellStyle name="Comma 4 2 3 7 2 2 2 2" xfId="1427" xr:uid="{00000000-0005-0000-0000-000082050000}"/>
    <cellStyle name="Comma 4 2 3 7 2 2 3" xfId="1428" xr:uid="{00000000-0005-0000-0000-000083050000}"/>
    <cellStyle name="Comma 4 2 3 7 2 3" xfId="1429" xr:uid="{00000000-0005-0000-0000-000084050000}"/>
    <cellStyle name="Comma 4 2 3 7 2 3 2" xfId="1430" xr:uid="{00000000-0005-0000-0000-000085050000}"/>
    <cellStyle name="Comma 4 2 3 7 2 4" xfId="1431" xr:uid="{00000000-0005-0000-0000-000086050000}"/>
    <cellStyle name="Comma 4 2 3 7 3" xfId="1432" xr:uid="{00000000-0005-0000-0000-000087050000}"/>
    <cellStyle name="Comma 4 2 3 7 3 2" xfId="1433" xr:uid="{00000000-0005-0000-0000-000088050000}"/>
    <cellStyle name="Comma 4 2 3 7 3 2 2" xfId="1434" xr:uid="{00000000-0005-0000-0000-000089050000}"/>
    <cellStyle name="Comma 4 2 3 7 3 2 2 2" xfId="1435" xr:uid="{00000000-0005-0000-0000-00008A050000}"/>
    <cellStyle name="Comma 4 2 3 7 3 2 3" xfId="1436" xr:uid="{00000000-0005-0000-0000-00008B050000}"/>
    <cellStyle name="Comma 4 2 3 7 4" xfId="1437" xr:uid="{00000000-0005-0000-0000-00008C050000}"/>
    <cellStyle name="Comma 4 2 3 7 4 2" xfId="1438" xr:uid="{00000000-0005-0000-0000-00008D050000}"/>
    <cellStyle name="Comma 4 2 3 7 4 2 2" xfId="1439" xr:uid="{00000000-0005-0000-0000-00008E050000}"/>
    <cellStyle name="Comma 4 2 3 7 4 3" xfId="1440" xr:uid="{00000000-0005-0000-0000-00008F050000}"/>
    <cellStyle name="Comma 4 2 3 7 5" xfId="1441" xr:uid="{00000000-0005-0000-0000-000090050000}"/>
    <cellStyle name="Comma 4 2 3 7 5 2" xfId="1442" xr:uid="{00000000-0005-0000-0000-000091050000}"/>
    <cellStyle name="Comma 4 2 3 7 6" xfId="1443" xr:uid="{00000000-0005-0000-0000-000092050000}"/>
    <cellStyle name="Comma 4 2 3 8" xfId="1444" xr:uid="{00000000-0005-0000-0000-000093050000}"/>
    <cellStyle name="Comma 4 2 3 8 2" xfId="1445" xr:uid="{00000000-0005-0000-0000-000094050000}"/>
    <cellStyle name="Comma 4 2 3 8 2 2" xfId="1446" xr:uid="{00000000-0005-0000-0000-000095050000}"/>
    <cellStyle name="Comma 4 2 3 8 2 2 2" xfId="1447" xr:uid="{00000000-0005-0000-0000-000096050000}"/>
    <cellStyle name="Comma 4 2 3 8 2 2 2 2" xfId="1448" xr:uid="{00000000-0005-0000-0000-000097050000}"/>
    <cellStyle name="Comma 4 2 3 8 2 2 3" xfId="1449" xr:uid="{00000000-0005-0000-0000-000098050000}"/>
    <cellStyle name="Comma 4 2 3 8 2 3" xfId="1450" xr:uid="{00000000-0005-0000-0000-000099050000}"/>
    <cellStyle name="Comma 4 2 3 8 2 3 2" xfId="1451" xr:uid="{00000000-0005-0000-0000-00009A050000}"/>
    <cellStyle name="Comma 4 2 3 8 2 4" xfId="1452" xr:uid="{00000000-0005-0000-0000-00009B050000}"/>
    <cellStyle name="Comma 4 2 3 8 3" xfId="1453" xr:uid="{00000000-0005-0000-0000-00009C050000}"/>
    <cellStyle name="Comma 4 2 3 8 3 2" xfId="1454" xr:uid="{00000000-0005-0000-0000-00009D050000}"/>
    <cellStyle name="Comma 4 2 3 8 3 2 2" xfId="1455" xr:uid="{00000000-0005-0000-0000-00009E050000}"/>
    <cellStyle name="Comma 4 2 3 8 3 2 2 2" xfId="1456" xr:uid="{00000000-0005-0000-0000-00009F050000}"/>
    <cellStyle name="Comma 4 2 3 8 3 2 3" xfId="1457" xr:uid="{00000000-0005-0000-0000-0000A0050000}"/>
    <cellStyle name="Comma 4 2 3 8 4" xfId="1458" xr:uid="{00000000-0005-0000-0000-0000A1050000}"/>
    <cellStyle name="Comma 4 2 3 8 4 2" xfId="1459" xr:uid="{00000000-0005-0000-0000-0000A2050000}"/>
    <cellStyle name="Comma 4 2 3 8 4 2 2" xfId="1460" xr:uid="{00000000-0005-0000-0000-0000A3050000}"/>
    <cellStyle name="Comma 4 2 3 8 4 3" xfId="1461" xr:uid="{00000000-0005-0000-0000-0000A4050000}"/>
    <cellStyle name="Comma 4 2 3 8 5" xfId="1462" xr:uid="{00000000-0005-0000-0000-0000A5050000}"/>
    <cellStyle name="Comma 4 2 3 8 5 2" xfId="1463" xr:uid="{00000000-0005-0000-0000-0000A6050000}"/>
    <cellStyle name="Comma 4 2 3 8 6" xfId="1464" xr:uid="{00000000-0005-0000-0000-0000A7050000}"/>
    <cellStyle name="Comma 4 2 3 9" xfId="1465" xr:uid="{00000000-0005-0000-0000-0000A8050000}"/>
    <cellStyle name="Comma 4 2 3 9 2" xfId="1466" xr:uid="{00000000-0005-0000-0000-0000A9050000}"/>
    <cellStyle name="Comma 4 2 3 9 2 2" xfId="1467" xr:uid="{00000000-0005-0000-0000-0000AA050000}"/>
    <cellStyle name="Comma 4 2 3 9 2 2 2" xfId="1468" xr:uid="{00000000-0005-0000-0000-0000AB050000}"/>
    <cellStyle name="Comma 4 2 3 9 2 2 2 2" xfId="1469" xr:uid="{00000000-0005-0000-0000-0000AC050000}"/>
    <cellStyle name="Comma 4 2 3 9 2 2 3" xfId="1470" xr:uid="{00000000-0005-0000-0000-0000AD050000}"/>
    <cellStyle name="Comma 4 2 3 9 2 3" xfId="1471" xr:uid="{00000000-0005-0000-0000-0000AE050000}"/>
    <cellStyle name="Comma 4 2 3 9 2 3 2" xfId="1472" xr:uid="{00000000-0005-0000-0000-0000AF050000}"/>
    <cellStyle name="Comma 4 2 3 9 2 4" xfId="1473" xr:uid="{00000000-0005-0000-0000-0000B0050000}"/>
    <cellStyle name="Comma 4 2 3 9 3" xfId="1474" xr:uid="{00000000-0005-0000-0000-0000B1050000}"/>
    <cellStyle name="Comma 4 2 3 9 3 2" xfId="1475" xr:uid="{00000000-0005-0000-0000-0000B2050000}"/>
    <cellStyle name="Comma 4 2 3 9 3 2 2" xfId="1476" xr:uid="{00000000-0005-0000-0000-0000B3050000}"/>
    <cellStyle name="Comma 4 2 3 9 3 3" xfId="1477" xr:uid="{00000000-0005-0000-0000-0000B4050000}"/>
    <cellStyle name="Comma 4 2 3 9 4" xfId="1478" xr:uid="{00000000-0005-0000-0000-0000B5050000}"/>
    <cellStyle name="Comma 4 2 3 9 4 2" xfId="1479" xr:uid="{00000000-0005-0000-0000-0000B6050000}"/>
    <cellStyle name="Comma 4 2 3 9 5" xfId="1480" xr:uid="{00000000-0005-0000-0000-0000B7050000}"/>
    <cellStyle name="Comma 4 3" xfId="1481" xr:uid="{00000000-0005-0000-0000-0000B8050000}"/>
    <cellStyle name="Comma 4 3 2" xfId="1482" xr:uid="{00000000-0005-0000-0000-0000B9050000}"/>
    <cellStyle name="Comma 4 3 2 10" xfId="1483" xr:uid="{00000000-0005-0000-0000-0000BA050000}"/>
    <cellStyle name="Comma 4 3 2 10 2" xfId="1484" xr:uid="{00000000-0005-0000-0000-0000BB050000}"/>
    <cellStyle name="Comma 4 3 2 10 2 2" xfId="1485" xr:uid="{00000000-0005-0000-0000-0000BC050000}"/>
    <cellStyle name="Comma 4 3 2 10 2 2 2" xfId="1486" xr:uid="{00000000-0005-0000-0000-0000BD050000}"/>
    <cellStyle name="Comma 4 3 2 10 2 3" xfId="1487" xr:uid="{00000000-0005-0000-0000-0000BE050000}"/>
    <cellStyle name="Comma 4 3 2 10 3" xfId="1488" xr:uid="{00000000-0005-0000-0000-0000BF050000}"/>
    <cellStyle name="Comma 4 3 2 10 3 2" xfId="1489" xr:uid="{00000000-0005-0000-0000-0000C0050000}"/>
    <cellStyle name="Comma 4 3 2 10 4" xfId="1490" xr:uid="{00000000-0005-0000-0000-0000C1050000}"/>
    <cellStyle name="Comma 4 3 2 11" xfId="1491" xr:uid="{00000000-0005-0000-0000-0000C2050000}"/>
    <cellStyle name="Comma 4 3 2 11 2" xfId="1492" xr:uid="{00000000-0005-0000-0000-0000C3050000}"/>
    <cellStyle name="Comma 4 3 2 11 2 2" xfId="1493" xr:uid="{00000000-0005-0000-0000-0000C4050000}"/>
    <cellStyle name="Comma 4 3 2 11 2 2 2" xfId="1494" xr:uid="{00000000-0005-0000-0000-0000C5050000}"/>
    <cellStyle name="Comma 4 3 2 11 2 3" xfId="1495" xr:uid="{00000000-0005-0000-0000-0000C6050000}"/>
    <cellStyle name="Comma 4 3 2 12" xfId="1496" xr:uid="{00000000-0005-0000-0000-0000C7050000}"/>
    <cellStyle name="Comma 4 3 2 12 2" xfId="1497" xr:uid="{00000000-0005-0000-0000-0000C8050000}"/>
    <cellStyle name="Comma 4 3 2 12 2 2" xfId="1498" xr:uid="{00000000-0005-0000-0000-0000C9050000}"/>
    <cellStyle name="Comma 4 3 2 12 3" xfId="1499" xr:uid="{00000000-0005-0000-0000-0000CA050000}"/>
    <cellStyle name="Comma 4 3 2 13" xfId="1500" xr:uid="{00000000-0005-0000-0000-0000CB050000}"/>
    <cellStyle name="Comma 4 3 2 13 2" xfId="1501" xr:uid="{00000000-0005-0000-0000-0000CC050000}"/>
    <cellStyle name="Comma 4 3 2 14" xfId="1502" xr:uid="{00000000-0005-0000-0000-0000CD050000}"/>
    <cellStyle name="Comma 4 3 2 2" xfId="1503" xr:uid="{00000000-0005-0000-0000-0000CE050000}"/>
    <cellStyle name="Comma 4 3 2 2 10" xfId="1504" xr:uid="{00000000-0005-0000-0000-0000CF050000}"/>
    <cellStyle name="Comma 4 3 2 2 10 2" xfId="1505" xr:uid="{00000000-0005-0000-0000-0000D0050000}"/>
    <cellStyle name="Comma 4 3 2 2 10 2 2" xfId="1506" xr:uid="{00000000-0005-0000-0000-0000D1050000}"/>
    <cellStyle name="Comma 4 3 2 2 10 2 2 2" xfId="1507" xr:uid="{00000000-0005-0000-0000-0000D2050000}"/>
    <cellStyle name="Comma 4 3 2 2 10 2 3" xfId="1508" xr:uid="{00000000-0005-0000-0000-0000D3050000}"/>
    <cellStyle name="Comma 4 3 2 2 11" xfId="1509" xr:uid="{00000000-0005-0000-0000-0000D4050000}"/>
    <cellStyle name="Comma 4 3 2 2 11 2" xfId="1510" xr:uid="{00000000-0005-0000-0000-0000D5050000}"/>
    <cellStyle name="Comma 4 3 2 2 11 2 2" xfId="1511" xr:uid="{00000000-0005-0000-0000-0000D6050000}"/>
    <cellStyle name="Comma 4 3 2 2 11 3" xfId="1512" xr:uid="{00000000-0005-0000-0000-0000D7050000}"/>
    <cellStyle name="Comma 4 3 2 2 12" xfId="1513" xr:uid="{00000000-0005-0000-0000-0000D8050000}"/>
    <cellStyle name="Comma 4 3 2 2 12 2" xfId="1514" xr:uid="{00000000-0005-0000-0000-0000D9050000}"/>
    <cellStyle name="Comma 4 3 2 2 13" xfId="1515" xr:uid="{00000000-0005-0000-0000-0000DA050000}"/>
    <cellStyle name="Comma 4 3 2 2 2" xfId="1516" xr:uid="{00000000-0005-0000-0000-0000DB050000}"/>
    <cellStyle name="Comma 4 3 2 2 2 10" xfId="1517" xr:uid="{00000000-0005-0000-0000-0000DC050000}"/>
    <cellStyle name="Comma 4 3 2 2 2 10 2" xfId="1518" xr:uid="{00000000-0005-0000-0000-0000DD050000}"/>
    <cellStyle name="Comma 4 3 2 2 2 10 2 2" xfId="1519" xr:uid="{00000000-0005-0000-0000-0000DE050000}"/>
    <cellStyle name="Comma 4 3 2 2 2 10 3" xfId="1520" xr:uid="{00000000-0005-0000-0000-0000DF050000}"/>
    <cellStyle name="Comma 4 3 2 2 2 11" xfId="1521" xr:uid="{00000000-0005-0000-0000-0000E0050000}"/>
    <cellStyle name="Comma 4 3 2 2 2 11 2" xfId="1522" xr:uid="{00000000-0005-0000-0000-0000E1050000}"/>
    <cellStyle name="Comma 4 3 2 2 2 12" xfId="1523" xr:uid="{00000000-0005-0000-0000-0000E2050000}"/>
    <cellStyle name="Comma 4 3 2 2 2 2" xfId="1524" xr:uid="{00000000-0005-0000-0000-0000E3050000}"/>
    <cellStyle name="Comma 4 3 2 2 2 2 2" xfId="1525" xr:uid="{00000000-0005-0000-0000-0000E4050000}"/>
    <cellStyle name="Comma 4 3 2 2 2 2 2 2" xfId="1526" xr:uid="{00000000-0005-0000-0000-0000E5050000}"/>
    <cellStyle name="Comma 4 3 2 2 2 2 2 2 2" xfId="1527" xr:uid="{00000000-0005-0000-0000-0000E6050000}"/>
    <cellStyle name="Comma 4 3 2 2 2 2 2 2 2 2" xfId="1528" xr:uid="{00000000-0005-0000-0000-0000E7050000}"/>
    <cellStyle name="Comma 4 3 2 2 2 2 2 2 2 2 2" xfId="1529" xr:uid="{00000000-0005-0000-0000-0000E8050000}"/>
    <cellStyle name="Comma 4 3 2 2 2 2 2 2 2 3" xfId="1530" xr:uid="{00000000-0005-0000-0000-0000E9050000}"/>
    <cellStyle name="Comma 4 3 2 2 2 2 2 2 3" xfId="1531" xr:uid="{00000000-0005-0000-0000-0000EA050000}"/>
    <cellStyle name="Comma 4 3 2 2 2 2 2 2 3 2" xfId="1532" xr:uid="{00000000-0005-0000-0000-0000EB050000}"/>
    <cellStyle name="Comma 4 3 2 2 2 2 2 2 4" xfId="1533" xr:uid="{00000000-0005-0000-0000-0000EC050000}"/>
    <cellStyle name="Comma 4 3 2 2 2 2 2 3" xfId="1534" xr:uid="{00000000-0005-0000-0000-0000ED050000}"/>
    <cellStyle name="Comma 4 3 2 2 2 2 2 3 2" xfId="1535" xr:uid="{00000000-0005-0000-0000-0000EE050000}"/>
    <cellStyle name="Comma 4 3 2 2 2 2 2 3 2 2" xfId="1536" xr:uid="{00000000-0005-0000-0000-0000EF050000}"/>
    <cellStyle name="Comma 4 3 2 2 2 2 2 3 2 2 2" xfId="1537" xr:uid="{00000000-0005-0000-0000-0000F0050000}"/>
    <cellStyle name="Comma 4 3 2 2 2 2 2 3 2 3" xfId="1538" xr:uid="{00000000-0005-0000-0000-0000F1050000}"/>
    <cellStyle name="Comma 4 3 2 2 2 2 2 4" xfId="1539" xr:uid="{00000000-0005-0000-0000-0000F2050000}"/>
    <cellStyle name="Comma 4 3 2 2 2 2 2 4 2" xfId="1540" xr:uid="{00000000-0005-0000-0000-0000F3050000}"/>
    <cellStyle name="Comma 4 3 2 2 2 2 2 4 2 2" xfId="1541" xr:uid="{00000000-0005-0000-0000-0000F4050000}"/>
    <cellStyle name="Comma 4 3 2 2 2 2 2 4 3" xfId="1542" xr:uid="{00000000-0005-0000-0000-0000F5050000}"/>
    <cellStyle name="Comma 4 3 2 2 2 2 2 5" xfId="1543" xr:uid="{00000000-0005-0000-0000-0000F6050000}"/>
    <cellStyle name="Comma 4 3 2 2 2 2 2 5 2" xfId="1544" xr:uid="{00000000-0005-0000-0000-0000F7050000}"/>
    <cellStyle name="Comma 4 3 2 2 2 2 2 6" xfId="1545" xr:uid="{00000000-0005-0000-0000-0000F8050000}"/>
    <cellStyle name="Comma 4 3 2 2 2 2 3" xfId="1546" xr:uid="{00000000-0005-0000-0000-0000F9050000}"/>
    <cellStyle name="Comma 4 3 2 2 2 2 3 2" xfId="1547" xr:uid="{00000000-0005-0000-0000-0000FA050000}"/>
    <cellStyle name="Comma 4 3 2 2 2 2 3 2 2" xfId="1548" xr:uid="{00000000-0005-0000-0000-0000FB050000}"/>
    <cellStyle name="Comma 4 3 2 2 2 2 3 2 2 2" xfId="1549" xr:uid="{00000000-0005-0000-0000-0000FC050000}"/>
    <cellStyle name="Comma 4 3 2 2 2 2 3 2 2 2 2" xfId="1550" xr:uid="{00000000-0005-0000-0000-0000FD050000}"/>
    <cellStyle name="Comma 4 3 2 2 2 2 3 2 2 3" xfId="1551" xr:uid="{00000000-0005-0000-0000-0000FE050000}"/>
    <cellStyle name="Comma 4 3 2 2 2 2 3 2 3" xfId="1552" xr:uid="{00000000-0005-0000-0000-0000FF050000}"/>
    <cellStyle name="Comma 4 3 2 2 2 2 3 2 3 2" xfId="1553" xr:uid="{00000000-0005-0000-0000-000000060000}"/>
    <cellStyle name="Comma 4 3 2 2 2 2 3 2 4" xfId="1554" xr:uid="{00000000-0005-0000-0000-000001060000}"/>
    <cellStyle name="Comma 4 3 2 2 2 2 3 3" xfId="1555" xr:uid="{00000000-0005-0000-0000-000002060000}"/>
    <cellStyle name="Comma 4 3 2 2 2 2 3 3 2" xfId="1556" xr:uid="{00000000-0005-0000-0000-000003060000}"/>
    <cellStyle name="Comma 4 3 2 2 2 2 3 3 2 2" xfId="1557" xr:uid="{00000000-0005-0000-0000-000004060000}"/>
    <cellStyle name="Comma 4 3 2 2 2 2 3 3 3" xfId="1558" xr:uid="{00000000-0005-0000-0000-000005060000}"/>
    <cellStyle name="Comma 4 3 2 2 2 2 3 4" xfId="1559" xr:uid="{00000000-0005-0000-0000-000006060000}"/>
    <cellStyle name="Comma 4 3 2 2 2 2 3 4 2" xfId="1560" xr:uid="{00000000-0005-0000-0000-000007060000}"/>
    <cellStyle name="Comma 4 3 2 2 2 2 3 5" xfId="1561" xr:uid="{00000000-0005-0000-0000-000008060000}"/>
    <cellStyle name="Comma 4 3 2 2 2 2 4" xfId="1562" xr:uid="{00000000-0005-0000-0000-000009060000}"/>
    <cellStyle name="Comma 4 3 2 2 2 2 4 2" xfId="1563" xr:uid="{00000000-0005-0000-0000-00000A060000}"/>
    <cellStyle name="Comma 4 3 2 2 2 2 4 2 2" xfId="1564" xr:uid="{00000000-0005-0000-0000-00000B060000}"/>
    <cellStyle name="Comma 4 3 2 2 2 2 4 2 2 2" xfId="1565" xr:uid="{00000000-0005-0000-0000-00000C060000}"/>
    <cellStyle name="Comma 4 3 2 2 2 2 4 2 3" xfId="1566" xr:uid="{00000000-0005-0000-0000-00000D060000}"/>
    <cellStyle name="Comma 4 3 2 2 2 2 4 3" xfId="1567" xr:uid="{00000000-0005-0000-0000-00000E060000}"/>
    <cellStyle name="Comma 4 3 2 2 2 2 4 3 2" xfId="1568" xr:uid="{00000000-0005-0000-0000-00000F060000}"/>
    <cellStyle name="Comma 4 3 2 2 2 2 4 4" xfId="1569" xr:uid="{00000000-0005-0000-0000-000010060000}"/>
    <cellStyle name="Comma 4 3 2 2 2 2 5" xfId="1570" xr:uid="{00000000-0005-0000-0000-000011060000}"/>
    <cellStyle name="Comma 4 3 2 2 2 2 5 2" xfId="1571" xr:uid="{00000000-0005-0000-0000-000012060000}"/>
    <cellStyle name="Comma 4 3 2 2 2 2 5 2 2" xfId="1572" xr:uid="{00000000-0005-0000-0000-000013060000}"/>
    <cellStyle name="Comma 4 3 2 2 2 2 5 2 2 2" xfId="1573" xr:uid="{00000000-0005-0000-0000-000014060000}"/>
    <cellStyle name="Comma 4 3 2 2 2 2 5 2 3" xfId="1574" xr:uid="{00000000-0005-0000-0000-000015060000}"/>
    <cellStyle name="Comma 4 3 2 2 2 2 6" xfId="1575" xr:uid="{00000000-0005-0000-0000-000016060000}"/>
    <cellStyle name="Comma 4 3 2 2 2 2 6 2" xfId="1576" xr:uid="{00000000-0005-0000-0000-000017060000}"/>
    <cellStyle name="Comma 4 3 2 2 2 2 6 2 2" xfId="1577" xr:uid="{00000000-0005-0000-0000-000018060000}"/>
    <cellStyle name="Comma 4 3 2 2 2 2 6 3" xfId="1578" xr:uid="{00000000-0005-0000-0000-000019060000}"/>
    <cellStyle name="Comma 4 3 2 2 2 2 7" xfId="1579" xr:uid="{00000000-0005-0000-0000-00001A060000}"/>
    <cellStyle name="Comma 4 3 2 2 2 2 7 2" xfId="1580" xr:uid="{00000000-0005-0000-0000-00001B060000}"/>
    <cellStyle name="Comma 4 3 2 2 2 2 8" xfId="1581" xr:uid="{00000000-0005-0000-0000-00001C060000}"/>
    <cellStyle name="Comma 4 3 2 2 2 3" xfId="1582" xr:uid="{00000000-0005-0000-0000-00001D060000}"/>
    <cellStyle name="Comma 4 3 2 2 2 3 2" xfId="1583" xr:uid="{00000000-0005-0000-0000-00001E060000}"/>
    <cellStyle name="Comma 4 3 2 2 2 3 2 2" xfId="1584" xr:uid="{00000000-0005-0000-0000-00001F060000}"/>
    <cellStyle name="Comma 4 3 2 2 2 3 2 2 2" xfId="1585" xr:uid="{00000000-0005-0000-0000-000020060000}"/>
    <cellStyle name="Comma 4 3 2 2 2 3 2 2 2 2" xfId="1586" xr:uid="{00000000-0005-0000-0000-000021060000}"/>
    <cellStyle name="Comma 4 3 2 2 2 3 2 2 3" xfId="1587" xr:uid="{00000000-0005-0000-0000-000022060000}"/>
    <cellStyle name="Comma 4 3 2 2 2 3 2 3" xfId="1588" xr:uid="{00000000-0005-0000-0000-000023060000}"/>
    <cellStyle name="Comma 4 3 2 2 2 3 2 3 2" xfId="1589" xr:uid="{00000000-0005-0000-0000-000024060000}"/>
    <cellStyle name="Comma 4 3 2 2 2 3 2 4" xfId="1590" xr:uid="{00000000-0005-0000-0000-000025060000}"/>
    <cellStyle name="Comma 4 3 2 2 2 3 3" xfId="1591" xr:uid="{00000000-0005-0000-0000-000026060000}"/>
    <cellStyle name="Comma 4 3 2 2 2 3 3 2" xfId="1592" xr:uid="{00000000-0005-0000-0000-000027060000}"/>
    <cellStyle name="Comma 4 3 2 2 2 3 3 2 2" xfId="1593" xr:uid="{00000000-0005-0000-0000-000028060000}"/>
    <cellStyle name="Comma 4 3 2 2 2 3 3 2 2 2" xfId="1594" xr:uid="{00000000-0005-0000-0000-000029060000}"/>
    <cellStyle name="Comma 4 3 2 2 2 3 3 2 3" xfId="1595" xr:uid="{00000000-0005-0000-0000-00002A060000}"/>
    <cellStyle name="Comma 4 3 2 2 2 3 4" xfId="1596" xr:uid="{00000000-0005-0000-0000-00002B060000}"/>
    <cellStyle name="Comma 4 3 2 2 2 3 4 2" xfId="1597" xr:uid="{00000000-0005-0000-0000-00002C060000}"/>
    <cellStyle name="Comma 4 3 2 2 2 3 4 2 2" xfId="1598" xr:uid="{00000000-0005-0000-0000-00002D060000}"/>
    <cellStyle name="Comma 4 3 2 2 2 3 4 3" xfId="1599" xr:uid="{00000000-0005-0000-0000-00002E060000}"/>
    <cellStyle name="Comma 4 3 2 2 2 3 5" xfId="1600" xr:uid="{00000000-0005-0000-0000-00002F060000}"/>
    <cellStyle name="Comma 4 3 2 2 2 3 5 2" xfId="1601" xr:uid="{00000000-0005-0000-0000-000030060000}"/>
    <cellStyle name="Comma 4 3 2 2 2 3 6" xfId="1602" xr:uid="{00000000-0005-0000-0000-000031060000}"/>
    <cellStyle name="Comma 4 3 2 2 2 4" xfId="1603" xr:uid="{00000000-0005-0000-0000-000032060000}"/>
    <cellStyle name="Comma 4 3 2 2 2 4 2" xfId="1604" xr:uid="{00000000-0005-0000-0000-000033060000}"/>
    <cellStyle name="Comma 4 3 2 2 2 4 2 2" xfId="1605" xr:uid="{00000000-0005-0000-0000-000034060000}"/>
    <cellStyle name="Comma 4 3 2 2 2 4 2 2 2" xfId="1606" xr:uid="{00000000-0005-0000-0000-000035060000}"/>
    <cellStyle name="Comma 4 3 2 2 2 4 2 2 2 2" xfId="1607" xr:uid="{00000000-0005-0000-0000-000036060000}"/>
    <cellStyle name="Comma 4 3 2 2 2 4 2 2 3" xfId="1608" xr:uid="{00000000-0005-0000-0000-000037060000}"/>
    <cellStyle name="Comma 4 3 2 2 2 4 2 3" xfId="1609" xr:uid="{00000000-0005-0000-0000-000038060000}"/>
    <cellStyle name="Comma 4 3 2 2 2 4 2 3 2" xfId="1610" xr:uid="{00000000-0005-0000-0000-000039060000}"/>
    <cellStyle name="Comma 4 3 2 2 2 4 2 4" xfId="1611" xr:uid="{00000000-0005-0000-0000-00003A060000}"/>
    <cellStyle name="Comma 4 3 2 2 2 4 3" xfId="1612" xr:uid="{00000000-0005-0000-0000-00003B060000}"/>
    <cellStyle name="Comma 4 3 2 2 2 4 3 2" xfId="1613" xr:uid="{00000000-0005-0000-0000-00003C060000}"/>
    <cellStyle name="Comma 4 3 2 2 2 4 3 2 2" xfId="1614" xr:uid="{00000000-0005-0000-0000-00003D060000}"/>
    <cellStyle name="Comma 4 3 2 2 2 4 3 2 2 2" xfId="1615" xr:uid="{00000000-0005-0000-0000-00003E060000}"/>
    <cellStyle name="Comma 4 3 2 2 2 4 3 2 3" xfId="1616" xr:uid="{00000000-0005-0000-0000-00003F060000}"/>
    <cellStyle name="Comma 4 3 2 2 2 4 4" xfId="1617" xr:uid="{00000000-0005-0000-0000-000040060000}"/>
    <cellStyle name="Comma 4 3 2 2 2 4 4 2" xfId="1618" xr:uid="{00000000-0005-0000-0000-000041060000}"/>
    <cellStyle name="Comma 4 3 2 2 2 4 4 2 2" xfId="1619" xr:uid="{00000000-0005-0000-0000-000042060000}"/>
    <cellStyle name="Comma 4 3 2 2 2 4 4 3" xfId="1620" xr:uid="{00000000-0005-0000-0000-000043060000}"/>
    <cellStyle name="Comma 4 3 2 2 2 4 5" xfId="1621" xr:uid="{00000000-0005-0000-0000-000044060000}"/>
    <cellStyle name="Comma 4 3 2 2 2 4 5 2" xfId="1622" xr:uid="{00000000-0005-0000-0000-000045060000}"/>
    <cellStyle name="Comma 4 3 2 2 2 4 6" xfId="1623" xr:uid="{00000000-0005-0000-0000-000046060000}"/>
    <cellStyle name="Comma 4 3 2 2 2 5" xfId="1624" xr:uid="{00000000-0005-0000-0000-000047060000}"/>
    <cellStyle name="Comma 4 3 2 2 2 5 2" xfId="1625" xr:uid="{00000000-0005-0000-0000-000048060000}"/>
    <cellStyle name="Comma 4 3 2 2 2 5 2 2" xfId="1626" xr:uid="{00000000-0005-0000-0000-000049060000}"/>
    <cellStyle name="Comma 4 3 2 2 2 5 2 2 2" xfId="1627" xr:uid="{00000000-0005-0000-0000-00004A060000}"/>
    <cellStyle name="Comma 4 3 2 2 2 5 2 2 2 2" xfId="1628" xr:uid="{00000000-0005-0000-0000-00004B060000}"/>
    <cellStyle name="Comma 4 3 2 2 2 5 2 2 3" xfId="1629" xr:uid="{00000000-0005-0000-0000-00004C060000}"/>
    <cellStyle name="Comma 4 3 2 2 2 5 2 3" xfId="1630" xr:uid="{00000000-0005-0000-0000-00004D060000}"/>
    <cellStyle name="Comma 4 3 2 2 2 5 2 3 2" xfId="1631" xr:uid="{00000000-0005-0000-0000-00004E060000}"/>
    <cellStyle name="Comma 4 3 2 2 2 5 2 4" xfId="1632" xr:uid="{00000000-0005-0000-0000-00004F060000}"/>
    <cellStyle name="Comma 4 3 2 2 2 5 3" xfId="1633" xr:uid="{00000000-0005-0000-0000-000050060000}"/>
    <cellStyle name="Comma 4 3 2 2 2 5 3 2" xfId="1634" xr:uid="{00000000-0005-0000-0000-000051060000}"/>
    <cellStyle name="Comma 4 3 2 2 2 5 3 2 2" xfId="1635" xr:uid="{00000000-0005-0000-0000-000052060000}"/>
    <cellStyle name="Comma 4 3 2 2 2 5 3 2 2 2" xfId="1636" xr:uid="{00000000-0005-0000-0000-000053060000}"/>
    <cellStyle name="Comma 4 3 2 2 2 5 3 2 3" xfId="1637" xr:uid="{00000000-0005-0000-0000-000054060000}"/>
    <cellStyle name="Comma 4 3 2 2 2 5 4" xfId="1638" xr:uid="{00000000-0005-0000-0000-000055060000}"/>
    <cellStyle name="Comma 4 3 2 2 2 5 4 2" xfId="1639" xr:uid="{00000000-0005-0000-0000-000056060000}"/>
    <cellStyle name="Comma 4 3 2 2 2 5 4 2 2" xfId="1640" xr:uid="{00000000-0005-0000-0000-000057060000}"/>
    <cellStyle name="Comma 4 3 2 2 2 5 4 3" xfId="1641" xr:uid="{00000000-0005-0000-0000-000058060000}"/>
    <cellStyle name="Comma 4 3 2 2 2 5 5" xfId="1642" xr:uid="{00000000-0005-0000-0000-000059060000}"/>
    <cellStyle name="Comma 4 3 2 2 2 5 5 2" xfId="1643" xr:uid="{00000000-0005-0000-0000-00005A060000}"/>
    <cellStyle name="Comma 4 3 2 2 2 5 6" xfId="1644" xr:uid="{00000000-0005-0000-0000-00005B060000}"/>
    <cellStyle name="Comma 4 3 2 2 2 6" xfId="1645" xr:uid="{00000000-0005-0000-0000-00005C060000}"/>
    <cellStyle name="Comma 4 3 2 2 2 6 2" xfId="1646" xr:uid="{00000000-0005-0000-0000-00005D060000}"/>
    <cellStyle name="Comma 4 3 2 2 2 6 2 2" xfId="1647" xr:uid="{00000000-0005-0000-0000-00005E060000}"/>
    <cellStyle name="Comma 4 3 2 2 2 6 2 2 2" xfId="1648" xr:uid="{00000000-0005-0000-0000-00005F060000}"/>
    <cellStyle name="Comma 4 3 2 2 2 6 2 2 2 2" xfId="1649" xr:uid="{00000000-0005-0000-0000-000060060000}"/>
    <cellStyle name="Comma 4 3 2 2 2 6 2 2 3" xfId="1650" xr:uid="{00000000-0005-0000-0000-000061060000}"/>
    <cellStyle name="Comma 4 3 2 2 2 6 2 3" xfId="1651" xr:uid="{00000000-0005-0000-0000-000062060000}"/>
    <cellStyle name="Comma 4 3 2 2 2 6 2 3 2" xfId="1652" xr:uid="{00000000-0005-0000-0000-000063060000}"/>
    <cellStyle name="Comma 4 3 2 2 2 6 2 4" xfId="1653" xr:uid="{00000000-0005-0000-0000-000064060000}"/>
    <cellStyle name="Comma 4 3 2 2 2 6 3" xfId="1654" xr:uid="{00000000-0005-0000-0000-000065060000}"/>
    <cellStyle name="Comma 4 3 2 2 2 6 3 2" xfId="1655" xr:uid="{00000000-0005-0000-0000-000066060000}"/>
    <cellStyle name="Comma 4 3 2 2 2 6 3 2 2" xfId="1656" xr:uid="{00000000-0005-0000-0000-000067060000}"/>
    <cellStyle name="Comma 4 3 2 2 2 6 3 2 2 2" xfId="1657" xr:uid="{00000000-0005-0000-0000-000068060000}"/>
    <cellStyle name="Comma 4 3 2 2 2 6 3 2 3" xfId="1658" xr:uid="{00000000-0005-0000-0000-000069060000}"/>
    <cellStyle name="Comma 4 3 2 2 2 6 4" xfId="1659" xr:uid="{00000000-0005-0000-0000-00006A060000}"/>
    <cellStyle name="Comma 4 3 2 2 2 6 4 2" xfId="1660" xr:uid="{00000000-0005-0000-0000-00006B060000}"/>
    <cellStyle name="Comma 4 3 2 2 2 6 4 2 2" xfId="1661" xr:uid="{00000000-0005-0000-0000-00006C060000}"/>
    <cellStyle name="Comma 4 3 2 2 2 6 4 3" xfId="1662" xr:uid="{00000000-0005-0000-0000-00006D060000}"/>
    <cellStyle name="Comma 4 3 2 2 2 6 5" xfId="1663" xr:uid="{00000000-0005-0000-0000-00006E060000}"/>
    <cellStyle name="Comma 4 3 2 2 2 6 5 2" xfId="1664" xr:uid="{00000000-0005-0000-0000-00006F060000}"/>
    <cellStyle name="Comma 4 3 2 2 2 6 6" xfId="1665" xr:uid="{00000000-0005-0000-0000-000070060000}"/>
    <cellStyle name="Comma 4 3 2 2 2 7" xfId="1666" xr:uid="{00000000-0005-0000-0000-000071060000}"/>
    <cellStyle name="Comma 4 3 2 2 2 7 2" xfId="1667" xr:uid="{00000000-0005-0000-0000-000072060000}"/>
    <cellStyle name="Comma 4 3 2 2 2 7 2 2" xfId="1668" xr:uid="{00000000-0005-0000-0000-000073060000}"/>
    <cellStyle name="Comma 4 3 2 2 2 7 2 2 2" xfId="1669" xr:uid="{00000000-0005-0000-0000-000074060000}"/>
    <cellStyle name="Comma 4 3 2 2 2 7 2 2 2 2" xfId="1670" xr:uid="{00000000-0005-0000-0000-000075060000}"/>
    <cellStyle name="Comma 4 3 2 2 2 7 2 2 3" xfId="1671" xr:uid="{00000000-0005-0000-0000-000076060000}"/>
    <cellStyle name="Comma 4 3 2 2 2 7 2 3" xfId="1672" xr:uid="{00000000-0005-0000-0000-000077060000}"/>
    <cellStyle name="Comma 4 3 2 2 2 7 2 3 2" xfId="1673" xr:uid="{00000000-0005-0000-0000-000078060000}"/>
    <cellStyle name="Comma 4 3 2 2 2 7 2 4" xfId="1674" xr:uid="{00000000-0005-0000-0000-000079060000}"/>
    <cellStyle name="Comma 4 3 2 2 2 7 3" xfId="1675" xr:uid="{00000000-0005-0000-0000-00007A060000}"/>
    <cellStyle name="Comma 4 3 2 2 2 7 3 2" xfId="1676" xr:uid="{00000000-0005-0000-0000-00007B060000}"/>
    <cellStyle name="Comma 4 3 2 2 2 7 3 2 2" xfId="1677" xr:uid="{00000000-0005-0000-0000-00007C060000}"/>
    <cellStyle name="Comma 4 3 2 2 2 7 3 3" xfId="1678" xr:uid="{00000000-0005-0000-0000-00007D060000}"/>
    <cellStyle name="Comma 4 3 2 2 2 7 4" xfId="1679" xr:uid="{00000000-0005-0000-0000-00007E060000}"/>
    <cellStyle name="Comma 4 3 2 2 2 7 4 2" xfId="1680" xr:uid="{00000000-0005-0000-0000-00007F060000}"/>
    <cellStyle name="Comma 4 3 2 2 2 7 5" xfId="1681" xr:uid="{00000000-0005-0000-0000-000080060000}"/>
    <cellStyle name="Comma 4 3 2 2 2 8" xfId="1682" xr:uid="{00000000-0005-0000-0000-000081060000}"/>
    <cellStyle name="Comma 4 3 2 2 2 8 2" xfId="1683" xr:uid="{00000000-0005-0000-0000-000082060000}"/>
    <cellStyle name="Comma 4 3 2 2 2 8 2 2" xfId="1684" xr:uid="{00000000-0005-0000-0000-000083060000}"/>
    <cellStyle name="Comma 4 3 2 2 2 8 2 2 2" xfId="1685" xr:uid="{00000000-0005-0000-0000-000084060000}"/>
    <cellStyle name="Comma 4 3 2 2 2 8 2 3" xfId="1686" xr:uid="{00000000-0005-0000-0000-000085060000}"/>
    <cellStyle name="Comma 4 3 2 2 2 8 3" xfId="1687" xr:uid="{00000000-0005-0000-0000-000086060000}"/>
    <cellStyle name="Comma 4 3 2 2 2 8 3 2" xfId="1688" xr:uid="{00000000-0005-0000-0000-000087060000}"/>
    <cellStyle name="Comma 4 3 2 2 2 8 4" xfId="1689" xr:uid="{00000000-0005-0000-0000-000088060000}"/>
    <cellStyle name="Comma 4 3 2 2 2 9" xfId="1690" xr:uid="{00000000-0005-0000-0000-000089060000}"/>
    <cellStyle name="Comma 4 3 2 2 2 9 2" xfId="1691" xr:uid="{00000000-0005-0000-0000-00008A060000}"/>
    <cellStyle name="Comma 4 3 2 2 2 9 2 2" xfId="1692" xr:uid="{00000000-0005-0000-0000-00008B060000}"/>
    <cellStyle name="Comma 4 3 2 2 2 9 2 2 2" xfId="1693" xr:uid="{00000000-0005-0000-0000-00008C060000}"/>
    <cellStyle name="Comma 4 3 2 2 2 9 2 3" xfId="1694" xr:uid="{00000000-0005-0000-0000-00008D060000}"/>
    <cellStyle name="Comma 4 3 2 2 3" xfId="1695" xr:uid="{00000000-0005-0000-0000-00008E060000}"/>
    <cellStyle name="Comma 4 3 2 2 3 2" xfId="1696" xr:uid="{00000000-0005-0000-0000-00008F060000}"/>
    <cellStyle name="Comma 4 3 2 2 3 2 2" xfId="1697" xr:uid="{00000000-0005-0000-0000-000090060000}"/>
    <cellStyle name="Comma 4 3 2 2 3 2 2 2" xfId="1698" xr:uid="{00000000-0005-0000-0000-000091060000}"/>
    <cellStyle name="Comma 4 3 2 2 3 2 2 2 2" xfId="1699" xr:uid="{00000000-0005-0000-0000-000092060000}"/>
    <cellStyle name="Comma 4 3 2 2 3 2 2 2 2 2" xfId="1700" xr:uid="{00000000-0005-0000-0000-000093060000}"/>
    <cellStyle name="Comma 4 3 2 2 3 2 2 2 3" xfId="1701" xr:uid="{00000000-0005-0000-0000-000094060000}"/>
    <cellStyle name="Comma 4 3 2 2 3 2 2 3" xfId="1702" xr:uid="{00000000-0005-0000-0000-000095060000}"/>
    <cellStyle name="Comma 4 3 2 2 3 2 2 3 2" xfId="1703" xr:uid="{00000000-0005-0000-0000-000096060000}"/>
    <cellStyle name="Comma 4 3 2 2 3 2 2 4" xfId="1704" xr:uid="{00000000-0005-0000-0000-000097060000}"/>
    <cellStyle name="Comma 4 3 2 2 3 2 3" xfId="1705" xr:uid="{00000000-0005-0000-0000-000098060000}"/>
    <cellStyle name="Comma 4 3 2 2 3 2 3 2" xfId="1706" xr:uid="{00000000-0005-0000-0000-000099060000}"/>
    <cellStyle name="Comma 4 3 2 2 3 2 3 2 2" xfId="1707" xr:uid="{00000000-0005-0000-0000-00009A060000}"/>
    <cellStyle name="Comma 4 3 2 2 3 2 3 2 2 2" xfId="1708" xr:uid="{00000000-0005-0000-0000-00009B060000}"/>
    <cellStyle name="Comma 4 3 2 2 3 2 3 2 3" xfId="1709" xr:uid="{00000000-0005-0000-0000-00009C060000}"/>
    <cellStyle name="Comma 4 3 2 2 3 2 4" xfId="1710" xr:uid="{00000000-0005-0000-0000-00009D060000}"/>
    <cellStyle name="Comma 4 3 2 2 3 2 4 2" xfId="1711" xr:uid="{00000000-0005-0000-0000-00009E060000}"/>
    <cellStyle name="Comma 4 3 2 2 3 2 4 2 2" xfId="1712" xr:uid="{00000000-0005-0000-0000-00009F060000}"/>
    <cellStyle name="Comma 4 3 2 2 3 2 4 3" xfId="1713" xr:uid="{00000000-0005-0000-0000-0000A0060000}"/>
    <cellStyle name="Comma 4 3 2 2 3 2 5" xfId="1714" xr:uid="{00000000-0005-0000-0000-0000A1060000}"/>
    <cellStyle name="Comma 4 3 2 2 3 2 5 2" xfId="1715" xr:uid="{00000000-0005-0000-0000-0000A2060000}"/>
    <cellStyle name="Comma 4 3 2 2 3 2 6" xfId="1716" xr:uid="{00000000-0005-0000-0000-0000A3060000}"/>
    <cellStyle name="Comma 4 3 2 2 3 3" xfId="1717" xr:uid="{00000000-0005-0000-0000-0000A4060000}"/>
    <cellStyle name="Comma 4 3 2 2 3 3 2" xfId="1718" xr:uid="{00000000-0005-0000-0000-0000A5060000}"/>
    <cellStyle name="Comma 4 3 2 2 3 3 2 2" xfId="1719" xr:uid="{00000000-0005-0000-0000-0000A6060000}"/>
    <cellStyle name="Comma 4 3 2 2 3 3 2 2 2" xfId="1720" xr:uid="{00000000-0005-0000-0000-0000A7060000}"/>
    <cellStyle name="Comma 4 3 2 2 3 3 2 2 2 2" xfId="1721" xr:uid="{00000000-0005-0000-0000-0000A8060000}"/>
    <cellStyle name="Comma 4 3 2 2 3 3 2 2 3" xfId="1722" xr:uid="{00000000-0005-0000-0000-0000A9060000}"/>
    <cellStyle name="Comma 4 3 2 2 3 3 2 3" xfId="1723" xr:uid="{00000000-0005-0000-0000-0000AA060000}"/>
    <cellStyle name="Comma 4 3 2 2 3 3 2 3 2" xfId="1724" xr:uid="{00000000-0005-0000-0000-0000AB060000}"/>
    <cellStyle name="Comma 4 3 2 2 3 3 2 4" xfId="1725" xr:uid="{00000000-0005-0000-0000-0000AC060000}"/>
    <cellStyle name="Comma 4 3 2 2 3 3 3" xfId="1726" xr:uid="{00000000-0005-0000-0000-0000AD060000}"/>
    <cellStyle name="Comma 4 3 2 2 3 3 3 2" xfId="1727" xr:uid="{00000000-0005-0000-0000-0000AE060000}"/>
    <cellStyle name="Comma 4 3 2 2 3 3 3 2 2" xfId="1728" xr:uid="{00000000-0005-0000-0000-0000AF060000}"/>
    <cellStyle name="Comma 4 3 2 2 3 3 3 3" xfId="1729" xr:uid="{00000000-0005-0000-0000-0000B0060000}"/>
    <cellStyle name="Comma 4 3 2 2 3 3 4" xfId="1730" xr:uid="{00000000-0005-0000-0000-0000B1060000}"/>
    <cellStyle name="Comma 4 3 2 2 3 3 4 2" xfId="1731" xr:uid="{00000000-0005-0000-0000-0000B2060000}"/>
    <cellStyle name="Comma 4 3 2 2 3 3 5" xfId="1732" xr:uid="{00000000-0005-0000-0000-0000B3060000}"/>
    <cellStyle name="Comma 4 3 2 2 3 4" xfId="1733" xr:uid="{00000000-0005-0000-0000-0000B4060000}"/>
    <cellStyle name="Comma 4 3 2 2 3 4 2" xfId="1734" xr:uid="{00000000-0005-0000-0000-0000B5060000}"/>
    <cellStyle name="Comma 4 3 2 2 3 4 2 2" xfId="1735" xr:uid="{00000000-0005-0000-0000-0000B6060000}"/>
    <cellStyle name="Comma 4 3 2 2 3 4 2 2 2" xfId="1736" xr:uid="{00000000-0005-0000-0000-0000B7060000}"/>
    <cellStyle name="Comma 4 3 2 2 3 4 2 3" xfId="1737" xr:uid="{00000000-0005-0000-0000-0000B8060000}"/>
    <cellStyle name="Comma 4 3 2 2 3 4 3" xfId="1738" xr:uid="{00000000-0005-0000-0000-0000B9060000}"/>
    <cellStyle name="Comma 4 3 2 2 3 4 3 2" xfId="1739" xr:uid="{00000000-0005-0000-0000-0000BA060000}"/>
    <cellStyle name="Comma 4 3 2 2 3 4 4" xfId="1740" xr:uid="{00000000-0005-0000-0000-0000BB060000}"/>
    <cellStyle name="Comma 4 3 2 2 3 5" xfId="1741" xr:uid="{00000000-0005-0000-0000-0000BC060000}"/>
    <cellStyle name="Comma 4 3 2 2 3 5 2" xfId="1742" xr:uid="{00000000-0005-0000-0000-0000BD060000}"/>
    <cellStyle name="Comma 4 3 2 2 3 5 2 2" xfId="1743" xr:uid="{00000000-0005-0000-0000-0000BE060000}"/>
    <cellStyle name="Comma 4 3 2 2 3 5 2 2 2" xfId="1744" xr:uid="{00000000-0005-0000-0000-0000BF060000}"/>
    <cellStyle name="Comma 4 3 2 2 3 5 2 3" xfId="1745" xr:uid="{00000000-0005-0000-0000-0000C0060000}"/>
    <cellStyle name="Comma 4 3 2 2 3 6" xfId="1746" xr:uid="{00000000-0005-0000-0000-0000C1060000}"/>
    <cellStyle name="Comma 4 3 2 2 3 6 2" xfId="1747" xr:uid="{00000000-0005-0000-0000-0000C2060000}"/>
    <cellStyle name="Comma 4 3 2 2 3 6 2 2" xfId="1748" xr:uid="{00000000-0005-0000-0000-0000C3060000}"/>
    <cellStyle name="Comma 4 3 2 2 3 6 3" xfId="1749" xr:uid="{00000000-0005-0000-0000-0000C4060000}"/>
    <cellStyle name="Comma 4 3 2 2 3 7" xfId="1750" xr:uid="{00000000-0005-0000-0000-0000C5060000}"/>
    <cellStyle name="Comma 4 3 2 2 3 7 2" xfId="1751" xr:uid="{00000000-0005-0000-0000-0000C6060000}"/>
    <cellStyle name="Comma 4 3 2 2 3 8" xfId="1752" xr:uid="{00000000-0005-0000-0000-0000C7060000}"/>
    <cellStyle name="Comma 4 3 2 2 4" xfId="1753" xr:uid="{00000000-0005-0000-0000-0000C8060000}"/>
    <cellStyle name="Comma 4 3 2 2 4 2" xfId="1754" xr:uid="{00000000-0005-0000-0000-0000C9060000}"/>
    <cellStyle name="Comma 4 3 2 2 4 2 2" xfId="1755" xr:uid="{00000000-0005-0000-0000-0000CA060000}"/>
    <cellStyle name="Comma 4 3 2 2 4 2 2 2" xfId="1756" xr:uid="{00000000-0005-0000-0000-0000CB060000}"/>
    <cellStyle name="Comma 4 3 2 2 4 2 2 2 2" xfId="1757" xr:uid="{00000000-0005-0000-0000-0000CC060000}"/>
    <cellStyle name="Comma 4 3 2 2 4 2 2 3" xfId="1758" xr:uid="{00000000-0005-0000-0000-0000CD060000}"/>
    <cellStyle name="Comma 4 3 2 2 4 2 3" xfId="1759" xr:uid="{00000000-0005-0000-0000-0000CE060000}"/>
    <cellStyle name="Comma 4 3 2 2 4 2 3 2" xfId="1760" xr:uid="{00000000-0005-0000-0000-0000CF060000}"/>
    <cellStyle name="Comma 4 3 2 2 4 2 4" xfId="1761" xr:uid="{00000000-0005-0000-0000-0000D0060000}"/>
    <cellStyle name="Comma 4 3 2 2 4 3" xfId="1762" xr:uid="{00000000-0005-0000-0000-0000D1060000}"/>
    <cellStyle name="Comma 4 3 2 2 4 3 2" xfId="1763" xr:uid="{00000000-0005-0000-0000-0000D2060000}"/>
    <cellStyle name="Comma 4 3 2 2 4 3 2 2" xfId="1764" xr:uid="{00000000-0005-0000-0000-0000D3060000}"/>
    <cellStyle name="Comma 4 3 2 2 4 3 2 2 2" xfId="1765" xr:uid="{00000000-0005-0000-0000-0000D4060000}"/>
    <cellStyle name="Comma 4 3 2 2 4 3 2 3" xfId="1766" xr:uid="{00000000-0005-0000-0000-0000D5060000}"/>
    <cellStyle name="Comma 4 3 2 2 4 4" xfId="1767" xr:uid="{00000000-0005-0000-0000-0000D6060000}"/>
    <cellStyle name="Comma 4 3 2 2 4 4 2" xfId="1768" xr:uid="{00000000-0005-0000-0000-0000D7060000}"/>
    <cellStyle name="Comma 4 3 2 2 4 4 2 2" xfId="1769" xr:uid="{00000000-0005-0000-0000-0000D8060000}"/>
    <cellStyle name="Comma 4 3 2 2 4 4 3" xfId="1770" xr:uid="{00000000-0005-0000-0000-0000D9060000}"/>
    <cellStyle name="Comma 4 3 2 2 4 5" xfId="1771" xr:uid="{00000000-0005-0000-0000-0000DA060000}"/>
    <cellStyle name="Comma 4 3 2 2 4 5 2" xfId="1772" xr:uid="{00000000-0005-0000-0000-0000DB060000}"/>
    <cellStyle name="Comma 4 3 2 2 4 6" xfId="1773" xr:uid="{00000000-0005-0000-0000-0000DC060000}"/>
    <cellStyle name="Comma 4 3 2 2 5" xfId="1774" xr:uid="{00000000-0005-0000-0000-0000DD060000}"/>
    <cellStyle name="Comma 4 3 2 2 5 2" xfId="1775" xr:uid="{00000000-0005-0000-0000-0000DE060000}"/>
    <cellStyle name="Comma 4 3 2 2 5 2 2" xfId="1776" xr:uid="{00000000-0005-0000-0000-0000DF060000}"/>
    <cellStyle name="Comma 4 3 2 2 5 2 2 2" xfId="1777" xr:uid="{00000000-0005-0000-0000-0000E0060000}"/>
    <cellStyle name="Comma 4 3 2 2 5 2 2 2 2" xfId="1778" xr:uid="{00000000-0005-0000-0000-0000E1060000}"/>
    <cellStyle name="Comma 4 3 2 2 5 2 2 3" xfId="1779" xr:uid="{00000000-0005-0000-0000-0000E2060000}"/>
    <cellStyle name="Comma 4 3 2 2 5 2 3" xfId="1780" xr:uid="{00000000-0005-0000-0000-0000E3060000}"/>
    <cellStyle name="Comma 4 3 2 2 5 2 3 2" xfId="1781" xr:uid="{00000000-0005-0000-0000-0000E4060000}"/>
    <cellStyle name="Comma 4 3 2 2 5 2 4" xfId="1782" xr:uid="{00000000-0005-0000-0000-0000E5060000}"/>
    <cellStyle name="Comma 4 3 2 2 5 3" xfId="1783" xr:uid="{00000000-0005-0000-0000-0000E6060000}"/>
    <cellStyle name="Comma 4 3 2 2 5 3 2" xfId="1784" xr:uid="{00000000-0005-0000-0000-0000E7060000}"/>
    <cellStyle name="Comma 4 3 2 2 5 3 2 2" xfId="1785" xr:uid="{00000000-0005-0000-0000-0000E8060000}"/>
    <cellStyle name="Comma 4 3 2 2 5 3 2 2 2" xfId="1786" xr:uid="{00000000-0005-0000-0000-0000E9060000}"/>
    <cellStyle name="Comma 4 3 2 2 5 3 2 3" xfId="1787" xr:uid="{00000000-0005-0000-0000-0000EA060000}"/>
    <cellStyle name="Comma 4 3 2 2 5 4" xfId="1788" xr:uid="{00000000-0005-0000-0000-0000EB060000}"/>
    <cellStyle name="Comma 4 3 2 2 5 4 2" xfId="1789" xr:uid="{00000000-0005-0000-0000-0000EC060000}"/>
    <cellStyle name="Comma 4 3 2 2 5 4 2 2" xfId="1790" xr:uid="{00000000-0005-0000-0000-0000ED060000}"/>
    <cellStyle name="Comma 4 3 2 2 5 4 3" xfId="1791" xr:uid="{00000000-0005-0000-0000-0000EE060000}"/>
    <cellStyle name="Comma 4 3 2 2 5 5" xfId="1792" xr:uid="{00000000-0005-0000-0000-0000EF060000}"/>
    <cellStyle name="Comma 4 3 2 2 5 5 2" xfId="1793" xr:uid="{00000000-0005-0000-0000-0000F0060000}"/>
    <cellStyle name="Comma 4 3 2 2 5 6" xfId="1794" xr:uid="{00000000-0005-0000-0000-0000F1060000}"/>
    <cellStyle name="Comma 4 3 2 2 6" xfId="1795" xr:uid="{00000000-0005-0000-0000-0000F2060000}"/>
    <cellStyle name="Comma 4 3 2 2 6 2" xfId="1796" xr:uid="{00000000-0005-0000-0000-0000F3060000}"/>
    <cellStyle name="Comma 4 3 2 2 6 2 2" xfId="1797" xr:uid="{00000000-0005-0000-0000-0000F4060000}"/>
    <cellStyle name="Comma 4 3 2 2 6 2 2 2" xfId="1798" xr:uid="{00000000-0005-0000-0000-0000F5060000}"/>
    <cellStyle name="Comma 4 3 2 2 6 2 2 2 2" xfId="1799" xr:uid="{00000000-0005-0000-0000-0000F6060000}"/>
    <cellStyle name="Comma 4 3 2 2 6 2 2 3" xfId="1800" xr:uid="{00000000-0005-0000-0000-0000F7060000}"/>
    <cellStyle name="Comma 4 3 2 2 6 2 3" xfId="1801" xr:uid="{00000000-0005-0000-0000-0000F8060000}"/>
    <cellStyle name="Comma 4 3 2 2 6 2 3 2" xfId="1802" xr:uid="{00000000-0005-0000-0000-0000F9060000}"/>
    <cellStyle name="Comma 4 3 2 2 6 2 4" xfId="1803" xr:uid="{00000000-0005-0000-0000-0000FA060000}"/>
    <cellStyle name="Comma 4 3 2 2 6 3" xfId="1804" xr:uid="{00000000-0005-0000-0000-0000FB060000}"/>
    <cellStyle name="Comma 4 3 2 2 6 3 2" xfId="1805" xr:uid="{00000000-0005-0000-0000-0000FC060000}"/>
    <cellStyle name="Comma 4 3 2 2 6 3 2 2" xfId="1806" xr:uid="{00000000-0005-0000-0000-0000FD060000}"/>
    <cellStyle name="Comma 4 3 2 2 6 3 2 2 2" xfId="1807" xr:uid="{00000000-0005-0000-0000-0000FE060000}"/>
    <cellStyle name="Comma 4 3 2 2 6 3 2 3" xfId="1808" xr:uid="{00000000-0005-0000-0000-0000FF060000}"/>
    <cellStyle name="Comma 4 3 2 2 6 4" xfId="1809" xr:uid="{00000000-0005-0000-0000-000000070000}"/>
    <cellStyle name="Comma 4 3 2 2 6 4 2" xfId="1810" xr:uid="{00000000-0005-0000-0000-000001070000}"/>
    <cellStyle name="Comma 4 3 2 2 6 4 2 2" xfId="1811" xr:uid="{00000000-0005-0000-0000-000002070000}"/>
    <cellStyle name="Comma 4 3 2 2 6 4 3" xfId="1812" xr:uid="{00000000-0005-0000-0000-000003070000}"/>
    <cellStyle name="Comma 4 3 2 2 6 5" xfId="1813" xr:uid="{00000000-0005-0000-0000-000004070000}"/>
    <cellStyle name="Comma 4 3 2 2 6 5 2" xfId="1814" xr:uid="{00000000-0005-0000-0000-000005070000}"/>
    <cellStyle name="Comma 4 3 2 2 6 6" xfId="1815" xr:uid="{00000000-0005-0000-0000-000006070000}"/>
    <cellStyle name="Comma 4 3 2 2 7" xfId="1816" xr:uid="{00000000-0005-0000-0000-000007070000}"/>
    <cellStyle name="Comma 4 3 2 2 7 2" xfId="1817" xr:uid="{00000000-0005-0000-0000-000008070000}"/>
    <cellStyle name="Comma 4 3 2 2 7 2 2" xfId="1818" xr:uid="{00000000-0005-0000-0000-000009070000}"/>
    <cellStyle name="Comma 4 3 2 2 7 2 2 2" xfId="1819" xr:uid="{00000000-0005-0000-0000-00000A070000}"/>
    <cellStyle name="Comma 4 3 2 2 7 2 2 2 2" xfId="1820" xr:uid="{00000000-0005-0000-0000-00000B070000}"/>
    <cellStyle name="Comma 4 3 2 2 7 2 2 3" xfId="1821" xr:uid="{00000000-0005-0000-0000-00000C070000}"/>
    <cellStyle name="Comma 4 3 2 2 7 2 3" xfId="1822" xr:uid="{00000000-0005-0000-0000-00000D070000}"/>
    <cellStyle name="Comma 4 3 2 2 7 2 3 2" xfId="1823" xr:uid="{00000000-0005-0000-0000-00000E070000}"/>
    <cellStyle name="Comma 4 3 2 2 7 2 4" xfId="1824" xr:uid="{00000000-0005-0000-0000-00000F070000}"/>
    <cellStyle name="Comma 4 3 2 2 7 3" xfId="1825" xr:uid="{00000000-0005-0000-0000-000010070000}"/>
    <cellStyle name="Comma 4 3 2 2 7 3 2" xfId="1826" xr:uid="{00000000-0005-0000-0000-000011070000}"/>
    <cellStyle name="Comma 4 3 2 2 7 3 2 2" xfId="1827" xr:uid="{00000000-0005-0000-0000-000012070000}"/>
    <cellStyle name="Comma 4 3 2 2 7 3 2 2 2" xfId="1828" xr:uid="{00000000-0005-0000-0000-000013070000}"/>
    <cellStyle name="Comma 4 3 2 2 7 3 2 3" xfId="1829" xr:uid="{00000000-0005-0000-0000-000014070000}"/>
    <cellStyle name="Comma 4 3 2 2 7 4" xfId="1830" xr:uid="{00000000-0005-0000-0000-000015070000}"/>
    <cellStyle name="Comma 4 3 2 2 7 4 2" xfId="1831" xr:uid="{00000000-0005-0000-0000-000016070000}"/>
    <cellStyle name="Comma 4 3 2 2 7 4 2 2" xfId="1832" xr:uid="{00000000-0005-0000-0000-000017070000}"/>
    <cellStyle name="Comma 4 3 2 2 7 4 3" xfId="1833" xr:uid="{00000000-0005-0000-0000-000018070000}"/>
    <cellStyle name="Comma 4 3 2 2 7 5" xfId="1834" xr:uid="{00000000-0005-0000-0000-000019070000}"/>
    <cellStyle name="Comma 4 3 2 2 7 5 2" xfId="1835" xr:uid="{00000000-0005-0000-0000-00001A070000}"/>
    <cellStyle name="Comma 4 3 2 2 7 6" xfId="1836" xr:uid="{00000000-0005-0000-0000-00001B070000}"/>
    <cellStyle name="Comma 4 3 2 2 8" xfId="1837" xr:uid="{00000000-0005-0000-0000-00001C070000}"/>
    <cellStyle name="Comma 4 3 2 2 8 2" xfId="1838" xr:uid="{00000000-0005-0000-0000-00001D070000}"/>
    <cellStyle name="Comma 4 3 2 2 8 2 2" xfId="1839" xr:uid="{00000000-0005-0000-0000-00001E070000}"/>
    <cellStyle name="Comma 4 3 2 2 8 2 2 2" xfId="1840" xr:uid="{00000000-0005-0000-0000-00001F070000}"/>
    <cellStyle name="Comma 4 3 2 2 8 2 2 2 2" xfId="1841" xr:uid="{00000000-0005-0000-0000-000020070000}"/>
    <cellStyle name="Comma 4 3 2 2 8 2 2 3" xfId="1842" xr:uid="{00000000-0005-0000-0000-000021070000}"/>
    <cellStyle name="Comma 4 3 2 2 8 2 3" xfId="1843" xr:uid="{00000000-0005-0000-0000-000022070000}"/>
    <cellStyle name="Comma 4 3 2 2 8 2 3 2" xfId="1844" xr:uid="{00000000-0005-0000-0000-000023070000}"/>
    <cellStyle name="Comma 4 3 2 2 8 2 4" xfId="1845" xr:uid="{00000000-0005-0000-0000-000024070000}"/>
    <cellStyle name="Comma 4 3 2 2 8 3" xfId="1846" xr:uid="{00000000-0005-0000-0000-000025070000}"/>
    <cellStyle name="Comma 4 3 2 2 8 3 2" xfId="1847" xr:uid="{00000000-0005-0000-0000-000026070000}"/>
    <cellStyle name="Comma 4 3 2 2 8 3 2 2" xfId="1848" xr:uid="{00000000-0005-0000-0000-000027070000}"/>
    <cellStyle name="Comma 4 3 2 2 8 3 3" xfId="1849" xr:uid="{00000000-0005-0000-0000-000028070000}"/>
    <cellStyle name="Comma 4 3 2 2 8 4" xfId="1850" xr:uid="{00000000-0005-0000-0000-000029070000}"/>
    <cellStyle name="Comma 4 3 2 2 8 4 2" xfId="1851" xr:uid="{00000000-0005-0000-0000-00002A070000}"/>
    <cellStyle name="Comma 4 3 2 2 8 5" xfId="1852" xr:uid="{00000000-0005-0000-0000-00002B070000}"/>
    <cellStyle name="Comma 4 3 2 2 9" xfId="1853" xr:uid="{00000000-0005-0000-0000-00002C070000}"/>
    <cellStyle name="Comma 4 3 2 2 9 2" xfId="1854" xr:uid="{00000000-0005-0000-0000-00002D070000}"/>
    <cellStyle name="Comma 4 3 2 2 9 2 2" xfId="1855" xr:uid="{00000000-0005-0000-0000-00002E070000}"/>
    <cellStyle name="Comma 4 3 2 2 9 2 2 2" xfId="1856" xr:uid="{00000000-0005-0000-0000-00002F070000}"/>
    <cellStyle name="Comma 4 3 2 2 9 2 3" xfId="1857" xr:uid="{00000000-0005-0000-0000-000030070000}"/>
    <cellStyle name="Comma 4 3 2 2 9 3" xfId="1858" xr:uid="{00000000-0005-0000-0000-000031070000}"/>
    <cellStyle name="Comma 4 3 2 2 9 3 2" xfId="1859" xr:uid="{00000000-0005-0000-0000-000032070000}"/>
    <cellStyle name="Comma 4 3 2 2 9 4" xfId="1860" xr:uid="{00000000-0005-0000-0000-000033070000}"/>
    <cellStyle name="Comma 4 3 2 3" xfId="1861" xr:uid="{00000000-0005-0000-0000-000034070000}"/>
    <cellStyle name="Comma 4 3 2 3 10" xfId="1862" xr:uid="{00000000-0005-0000-0000-000035070000}"/>
    <cellStyle name="Comma 4 3 2 3 10 2" xfId="1863" xr:uid="{00000000-0005-0000-0000-000036070000}"/>
    <cellStyle name="Comma 4 3 2 3 10 2 2" xfId="1864" xr:uid="{00000000-0005-0000-0000-000037070000}"/>
    <cellStyle name="Comma 4 3 2 3 10 3" xfId="1865" xr:uid="{00000000-0005-0000-0000-000038070000}"/>
    <cellStyle name="Comma 4 3 2 3 11" xfId="1866" xr:uid="{00000000-0005-0000-0000-000039070000}"/>
    <cellStyle name="Comma 4 3 2 3 11 2" xfId="1867" xr:uid="{00000000-0005-0000-0000-00003A070000}"/>
    <cellStyle name="Comma 4 3 2 3 12" xfId="1868" xr:uid="{00000000-0005-0000-0000-00003B070000}"/>
    <cellStyle name="Comma 4 3 2 3 2" xfId="1869" xr:uid="{00000000-0005-0000-0000-00003C070000}"/>
    <cellStyle name="Comma 4 3 2 3 2 2" xfId="1870" xr:uid="{00000000-0005-0000-0000-00003D070000}"/>
    <cellStyle name="Comma 4 3 2 3 2 2 2" xfId="1871" xr:uid="{00000000-0005-0000-0000-00003E070000}"/>
    <cellStyle name="Comma 4 3 2 3 2 2 2 2" xfId="1872" xr:uid="{00000000-0005-0000-0000-00003F070000}"/>
    <cellStyle name="Comma 4 3 2 3 2 2 2 2 2" xfId="1873" xr:uid="{00000000-0005-0000-0000-000040070000}"/>
    <cellStyle name="Comma 4 3 2 3 2 2 2 2 2 2" xfId="1874" xr:uid="{00000000-0005-0000-0000-000041070000}"/>
    <cellStyle name="Comma 4 3 2 3 2 2 2 2 3" xfId="1875" xr:uid="{00000000-0005-0000-0000-000042070000}"/>
    <cellStyle name="Comma 4 3 2 3 2 2 2 3" xfId="1876" xr:uid="{00000000-0005-0000-0000-000043070000}"/>
    <cellStyle name="Comma 4 3 2 3 2 2 2 3 2" xfId="1877" xr:uid="{00000000-0005-0000-0000-000044070000}"/>
    <cellStyle name="Comma 4 3 2 3 2 2 2 4" xfId="1878" xr:uid="{00000000-0005-0000-0000-000045070000}"/>
    <cellStyle name="Comma 4 3 2 3 2 2 3" xfId="1879" xr:uid="{00000000-0005-0000-0000-000046070000}"/>
    <cellStyle name="Comma 4 3 2 3 2 2 3 2" xfId="1880" xr:uid="{00000000-0005-0000-0000-000047070000}"/>
    <cellStyle name="Comma 4 3 2 3 2 2 3 2 2" xfId="1881" xr:uid="{00000000-0005-0000-0000-000048070000}"/>
    <cellStyle name="Comma 4 3 2 3 2 2 3 2 2 2" xfId="1882" xr:uid="{00000000-0005-0000-0000-000049070000}"/>
    <cellStyle name="Comma 4 3 2 3 2 2 3 2 3" xfId="1883" xr:uid="{00000000-0005-0000-0000-00004A070000}"/>
    <cellStyle name="Comma 4 3 2 3 2 2 4" xfId="1884" xr:uid="{00000000-0005-0000-0000-00004B070000}"/>
    <cellStyle name="Comma 4 3 2 3 2 2 4 2" xfId="1885" xr:uid="{00000000-0005-0000-0000-00004C070000}"/>
    <cellStyle name="Comma 4 3 2 3 2 2 4 2 2" xfId="1886" xr:uid="{00000000-0005-0000-0000-00004D070000}"/>
    <cellStyle name="Comma 4 3 2 3 2 2 4 3" xfId="1887" xr:uid="{00000000-0005-0000-0000-00004E070000}"/>
    <cellStyle name="Comma 4 3 2 3 2 2 5" xfId="1888" xr:uid="{00000000-0005-0000-0000-00004F070000}"/>
    <cellStyle name="Comma 4 3 2 3 2 2 5 2" xfId="1889" xr:uid="{00000000-0005-0000-0000-000050070000}"/>
    <cellStyle name="Comma 4 3 2 3 2 2 6" xfId="1890" xr:uid="{00000000-0005-0000-0000-000051070000}"/>
    <cellStyle name="Comma 4 3 2 3 2 3" xfId="1891" xr:uid="{00000000-0005-0000-0000-000052070000}"/>
    <cellStyle name="Comma 4 3 2 3 2 3 2" xfId="1892" xr:uid="{00000000-0005-0000-0000-000053070000}"/>
    <cellStyle name="Comma 4 3 2 3 2 3 2 2" xfId="1893" xr:uid="{00000000-0005-0000-0000-000054070000}"/>
    <cellStyle name="Comma 4 3 2 3 2 3 2 2 2" xfId="1894" xr:uid="{00000000-0005-0000-0000-000055070000}"/>
    <cellStyle name="Comma 4 3 2 3 2 3 2 2 2 2" xfId="1895" xr:uid="{00000000-0005-0000-0000-000056070000}"/>
    <cellStyle name="Comma 4 3 2 3 2 3 2 2 3" xfId="1896" xr:uid="{00000000-0005-0000-0000-000057070000}"/>
    <cellStyle name="Comma 4 3 2 3 2 3 2 3" xfId="1897" xr:uid="{00000000-0005-0000-0000-000058070000}"/>
    <cellStyle name="Comma 4 3 2 3 2 3 2 3 2" xfId="1898" xr:uid="{00000000-0005-0000-0000-000059070000}"/>
    <cellStyle name="Comma 4 3 2 3 2 3 2 4" xfId="1899" xr:uid="{00000000-0005-0000-0000-00005A070000}"/>
    <cellStyle name="Comma 4 3 2 3 2 3 3" xfId="1900" xr:uid="{00000000-0005-0000-0000-00005B070000}"/>
    <cellStyle name="Comma 4 3 2 3 2 3 3 2" xfId="1901" xr:uid="{00000000-0005-0000-0000-00005C070000}"/>
    <cellStyle name="Comma 4 3 2 3 2 3 3 2 2" xfId="1902" xr:uid="{00000000-0005-0000-0000-00005D070000}"/>
    <cellStyle name="Comma 4 3 2 3 2 3 3 3" xfId="1903" xr:uid="{00000000-0005-0000-0000-00005E070000}"/>
    <cellStyle name="Comma 4 3 2 3 2 3 4" xfId="1904" xr:uid="{00000000-0005-0000-0000-00005F070000}"/>
    <cellStyle name="Comma 4 3 2 3 2 3 4 2" xfId="1905" xr:uid="{00000000-0005-0000-0000-000060070000}"/>
    <cellStyle name="Comma 4 3 2 3 2 3 5" xfId="1906" xr:uid="{00000000-0005-0000-0000-000061070000}"/>
    <cellStyle name="Comma 4 3 2 3 2 4" xfId="1907" xr:uid="{00000000-0005-0000-0000-000062070000}"/>
    <cellStyle name="Comma 4 3 2 3 2 4 2" xfId="1908" xr:uid="{00000000-0005-0000-0000-000063070000}"/>
    <cellStyle name="Comma 4 3 2 3 2 4 2 2" xfId="1909" xr:uid="{00000000-0005-0000-0000-000064070000}"/>
    <cellStyle name="Comma 4 3 2 3 2 4 2 2 2" xfId="1910" xr:uid="{00000000-0005-0000-0000-000065070000}"/>
    <cellStyle name="Comma 4 3 2 3 2 4 2 3" xfId="1911" xr:uid="{00000000-0005-0000-0000-000066070000}"/>
    <cellStyle name="Comma 4 3 2 3 2 4 3" xfId="1912" xr:uid="{00000000-0005-0000-0000-000067070000}"/>
    <cellStyle name="Comma 4 3 2 3 2 4 3 2" xfId="1913" xr:uid="{00000000-0005-0000-0000-000068070000}"/>
    <cellStyle name="Comma 4 3 2 3 2 4 4" xfId="1914" xr:uid="{00000000-0005-0000-0000-000069070000}"/>
    <cellStyle name="Comma 4 3 2 3 2 5" xfId="1915" xr:uid="{00000000-0005-0000-0000-00006A070000}"/>
    <cellStyle name="Comma 4 3 2 3 2 5 2" xfId="1916" xr:uid="{00000000-0005-0000-0000-00006B070000}"/>
    <cellStyle name="Comma 4 3 2 3 2 5 2 2" xfId="1917" xr:uid="{00000000-0005-0000-0000-00006C070000}"/>
    <cellStyle name="Comma 4 3 2 3 2 5 2 2 2" xfId="1918" xr:uid="{00000000-0005-0000-0000-00006D070000}"/>
    <cellStyle name="Comma 4 3 2 3 2 5 2 3" xfId="1919" xr:uid="{00000000-0005-0000-0000-00006E070000}"/>
    <cellStyle name="Comma 4 3 2 3 2 6" xfId="1920" xr:uid="{00000000-0005-0000-0000-00006F070000}"/>
    <cellStyle name="Comma 4 3 2 3 2 6 2" xfId="1921" xr:uid="{00000000-0005-0000-0000-000070070000}"/>
    <cellStyle name="Comma 4 3 2 3 2 6 2 2" xfId="1922" xr:uid="{00000000-0005-0000-0000-000071070000}"/>
    <cellStyle name="Comma 4 3 2 3 2 6 3" xfId="1923" xr:uid="{00000000-0005-0000-0000-000072070000}"/>
    <cellStyle name="Comma 4 3 2 3 2 7" xfId="1924" xr:uid="{00000000-0005-0000-0000-000073070000}"/>
    <cellStyle name="Comma 4 3 2 3 2 7 2" xfId="1925" xr:uid="{00000000-0005-0000-0000-000074070000}"/>
    <cellStyle name="Comma 4 3 2 3 2 8" xfId="1926" xr:uid="{00000000-0005-0000-0000-000075070000}"/>
    <cellStyle name="Comma 4 3 2 3 3" xfId="1927" xr:uid="{00000000-0005-0000-0000-000076070000}"/>
    <cellStyle name="Comma 4 3 2 3 3 2" xfId="1928" xr:uid="{00000000-0005-0000-0000-000077070000}"/>
    <cellStyle name="Comma 4 3 2 3 3 2 2" xfId="1929" xr:uid="{00000000-0005-0000-0000-000078070000}"/>
    <cellStyle name="Comma 4 3 2 3 3 2 2 2" xfId="1930" xr:uid="{00000000-0005-0000-0000-000079070000}"/>
    <cellStyle name="Comma 4 3 2 3 3 2 2 2 2" xfId="1931" xr:uid="{00000000-0005-0000-0000-00007A070000}"/>
    <cellStyle name="Comma 4 3 2 3 3 2 2 3" xfId="1932" xr:uid="{00000000-0005-0000-0000-00007B070000}"/>
    <cellStyle name="Comma 4 3 2 3 3 2 3" xfId="1933" xr:uid="{00000000-0005-0000-0000-00007C070000}"/>
    <cellStyle name="Comma 4 3 2 3 3 2 3 2" xfId="1934" xr:uid="{00000000-0005-0000-0000-00007D070000}"/>
    <cellStyle name="Comma 4 3 2 3 3 2 4" xfId="1935" xr:uid="{00000000-0005-0000-0000-00007E070000}"/>
    <cellStyle name="Comma 4 3 2 3 3 3" xfId="1936" xr:uid="{00000000-0005-0000-0000-00007F070000}"/>
    <cellStyle name="Comma 4 3 2 3 3 3 2" xfId="1937" xr:uid="{00000000-0005-0000-0000-000080070000}"/>
    <cellStyle name="Comma 4 3 2 3 3 3 2 2" xfId="1938" xr:uid="{00000000-0005-0000-0000-000081070000}"/>
    <cellStyle name="Comma 4 3 2 3 3 3 2 2 2" xfId="1939" xr:uid="{00000000-0005-0000-0000-000082070000}"/>
    <cellStyle name="Comma 4 3 2 3 3 3 2 3" xfId="1940" xr:uid="{00000000-0005-0000-0000-000083070000}"/>
    <cellStyle name="Comma 4 3 2 3 3 4" xfId="1941" xr:uid="{00000000-0005-0000-0000-000084070000}"/>
    <cellStyle name="Comma 4 3 2 3 3 4 2" xfId="1942" xr:uid="{00000000-0005-0000-0000-000085070000}"/>
    <cellStyle name="Comma 4 3 2 3 3 4 2 2" xfId="1943" xr:uid="{00000000-0005-0000-0000-000086070000}"/>
    <cellStyle name="Comma 4 3 2 3 3 4 3" xfId="1944" xr:uid="{00000000-0005-0000-0000-000087070000}"/>
    <cellStyle name="Comma 4 3 2 3 3 5" xfId="1945" xr:uid="{00000000-0005-0000-0000-000088070000}"/>
    <cellStyle name="Comma 4 3 2 3 3 5 2" xfId="1946" xr:uid="{00000000-0005-0000-0000-000089070000}"/>
    <cellStyle name="Comma 4 3 2 3 3 6" xfId="1947" xr:uid="{00000000-0005-0000-0000-00008A070000}"/>
    <cellStyle name="Comma 4 3 2 3 4" xfId="1948" xr:uid="{00000000-0005-0000-0000-00008B070000}"/>
    <cellStyle name="Comma 4 3 2 3 4 2" xfId="1949" xr:uid="{00000000-0005-0000-0000-00008C070000}"/>
    <cellStyle name="Comma 4 3 2 3 4 2 2" xfId="1950" xr:uid="{00000000-0005-0000-0000-00008D070000}"/>
    <cellStyle name="Comma 4 3 2 3 4 2 2 2" xfId="1951" xr:uid="{00000000-0005-0000-0000-00008E070000}"/>
    <cellStyle name="Comma 4 3 2 3 4 2 2 2 2" xfId="1952" xr:uid="{00000000-0005-0000-0000-00008F070000}"/>
    <cellStyle name="Comma 4 3 2 3 4 2 2 3" xfId="1953" xr:uid="{00000000-0005-0000-0000-000090070000}"/>
    <cellStyle name="Comma 4 3 2 3 4 2 3" xfId="1954" xr:uid="{00000000-0005-0000-0000-000091070000}"/>
    <cellStyle name="Comma 4 3 2 3 4 2 3 2" xfId="1955" xr:uid="{00000000-0005-0000-0000-000092070000}"/>
    <cellStyle name="Comma 4 3 2 3 4 2 4" xfId="1956" xr:uid="{00000000-0005-0000-0000-000093070000}"/>
    <cellStyle name="Comma 4 3 2 3 4 3" xfId="1957" xr:uid="{00000000-0005-0000-0000-000094070000}"/>
    <cellStyle name="Comma 4 3 2 3 4 3 2" xfId="1958" xr:uid="{00000000-0005-0000-0000-000095070000}"/>
    <cellStyle name="Comma 4 3 2 3 4 3 2 2" xfId="1959" xr:uid="{00000000-0005-0000-0000-000096070000}"/>
    <cellStyle name="Comma 4 3 2 3 4 3 2 2 2" xfId="1960" xr:uid="{00000000-0005-0000-0000-000097070000}"/>
    <cellStyle name="Comma 4 3 2 3 4 3 2 3" xfId="1961" xr:uid="{00000000-0005-0000-0000-000098070000}"/>
    <cellStyle name="Comma 4 3 2 3 4 4" xfId="1962" xr:uid="{00000000-0005-0000-0000-000099070000}"/>
    <cellStyle name="Comma 4 3 2 3 4 4 2" xfId="1963" xr:uid="{00000000-0005-0000-0000-00009A070000}"/>
    <cellStyle name="Comma 4 3 2 3 4 4 2 2" xfId="1964" xr:uid="{00000000-0005-0000-0000-00009B070000}"/>
    <cellStyle name="Comma 4 3 2 3 4 4 3" xfId="1965" xr:uid="{00000000-0005-0000-0000-00009C070000}"/>
    <cellStyle name="Comma 4 3 2 3 4 5" xfId="1966" xr:uid="{00000000-0005-0000-0000-00009D070000}"/>
    <cellStyle name="Comma 4 3 2 3 4 5 2" xfId="1967" xr:uid="{00000000-0005-0000-0000-00009E070000}"/>
    <cellStyle name="Comma 4 3 2 3 4 6" xfId="1968" xr:uid="{00000000-0005-0000-0000-00009F070000}"/>
    <cellStyle name="Comma 4 3 2 3 5" xfId="1969" xr:uid="{00000000-0005-0000-0000-0000A0070000}"/>
    <cellStyle name="Comma 4 3 2 3 5 2" xfId="1970" xr:uid="{00000000-0005-0000-0000-0000A1070000}"/>
    <cellStyle name="Comma 4 3 2 3 5 2 2" xfId="1971" xr:uid="{00000000-0005-0000-0000-0000A2070000}"/>
    <cellStyle name="Comma 4 3 2 3 5 2 2 2" xfId="1972" xr:uid="{00000000-0005-0000-0000-0000A3070000}"/>
    <cellStyle name="Comma 4 3 2 3 5 2 2 2 2" xfId="1973" xr:uid="{00000000-0005-0000-0000-0000A4070000}"/>
    <cellStyle name="Comma 4 3 2 3 5 2 2 3" xfId="1974" xr:uid="{00000000-0005-0000-0000-0000A5070000}"/>
    <cellStyle name="Comma 4 3 2 3 5 2 3" xfId="1975" xr:uid="{00000000-0005-0000-0000-0000A6070000}"/>
    <cellStyle name="Comma 4 3 2 3 5 2 3 2" xfId="1976" xr:uid="{00000000-0005-0000-0000-0000A7070000}"/>
    <cellStyle name="Comma 4 3 2 3 5 2 4" xfId="1977" xr:uid="{00000000-0005-0000-0000-0000A8070000}"/>
    <cellStyle name="Comma 4 3 2 3 5 3" xfId="1978" xr:uid="{00000000-0005-0000-0000-0000A9070000}"/>
    <cellStyle name="Comma 4 3 2 3 5 3 2" xfId="1979" xr:uid="{00000000-0005-0000-0000-0000AA070000}"/>
    <cellStyle name="Comma 4 3 2 3 5 3 2 2" xfId="1980" xr:uid="{00000000-0005-0000-0000-0000AB070000}"/>
    <cellStyle name="Comma 4 3 2 3 5 3 2 2 2" xfId="1981" xr:uid="{00000000-0005-0000-0000-0000AC070000}"/>
    <cellStyle name="Comma 4 3 2 3 5 3 2 3" xfId="1982" xr:uid="{00000000-0005-0000-0000-0000AD070000}"/>
    <cellStyle name="Comma 4 3 2 3 5 4" xfId="1983" xr:uid="{00000000-0005-0000-0000-0000AE070000}"/>
    <cellStyle name="Comma 4 3 2 3 5 4 2" xfId="1984" xr:uid="{00000000-0005-0000-0000-0000AF070000}"/>
    <cellStyle name="Comma 4 3 2 3 5 4 2 2" xfId="1985" xr:uid="{00000000-0005-0000-0000-0000B0070000}"/>
    <cellStyle name="Comma 4 3 2 3 5 4 3" xfId="1986" xr:uid="{00000000-0005-0000-0000-0000B1070000}"/>
    <cellStyle name="Comma 4 3 2 3 5 5" xfId="1987" xr:uid="{00000000-0005-0000-0000-0000B2070000}"/>
    <cellStyle name="Comma 4 3 2 3 5 5 2" xfId="1988" xr:uid="{00000000-0005-0000-0000-0000B3070000}"/>
    <cellStyle name="Comma 4 3 2 3 5 6" xfId="1989" xr:uid="{00000000-0005-0000-0000-0000B4070000}"/>
    <cellStyle name="Comma 4 3 2 3 6" xfId="1990" xr:uid="{00000000-0005-0000-0000-0000B5070000}"/>
    <cellStyle name="Comma 4 3 2 3 6 2" xfId="1991" xr:uid="{00000000-0005-0000-0000-0000B6070000}"/>
    <cellStyle name="Comma 4 3 2 3 6 2 2" xfId="1992" xr:uid="{00000000-0005-0000-0000-0000B7070000}"/>
    <cellStyle name="Comma 4 3 2 3 6 2 2 2" xfId="1993" xr:uid="{00000000-0005-0000-0000-0000B8070000}"/>
    <cellStyle name="Comma 4 3 2 3 6 2 2 2 2" xfId="1994" xr:uid="{00000000-0005-0000-0000-0000B9070000}"/>
    <cellStyle name="Comma 4 3 2 3 6 2 2 3" xfId="1995" xr:uid="{00000000-0005-0000-0000-0000BA070000}"/>
    <cellStyle name="Comma 4 3 2 3 6 2 3" xfId="1996" xr:uid="{00000000-0005-0000-0000-0000BB070000}"/>
    <cellStyle name="Comma 4 3 2 3 6 2 3 2" xfId="1997" xr:uid="{00000000-0005-0000-0000-0000BC070000}"/>
    <cellStyle name="Comma 4 3 2 3 6 2 4" xfId="1998" xr:uid="{00000000-0005-0000-0000-0000BD070000}"/>
    <cellStyle name="Comma 4 3 2 3 6 3" xfId="1999" xr:uid="{00000000-0005-0000-0000-0000BE070000}"/>
    <cellStyle name="Comma 4 3 2 3 6 3 2" xfId="2000" xr:uid="{00000000-0005-0000-0000-0000BF070000}"/>
    <cellStyle name="Comma 4 3 2 3 6 3 2 2" xfId="2001" xr:uid="{00000000-0005-0000-0000-0000C0070000}"/>
    <cellStyle name="Comma 4 3 2 3 6 3 2 2 2" xfId="2002" xr:uid="{00000000-0005-0000-0000-0000C1070000}"/>
    <cellStyle name="Comma 4 3 2 3 6 3 2 3" xfId="2003" xr:uid="{00000000-0005-0000-0000-0000C2070000}"/>
    <cellStyle name="Comma 4 3 2 3 6 4" xfId="2004" xr:uid="{00000000-0005-0000-0000-0000C3070000}"/>
    <cellStyle name="Comma 4 3 2 3 6 4 2" xfId="2005" xr:uid="{00000000-0005-0000-0000-0000C4070000}"/>
    <cellStyle name="Comma 4 3 2 3 6 4 2 2" xfId="2006" xr:uid="{00000000-0005-0000-0000-0000C5070000}"/>
    <cellStyle name="Comma 4 3 2 3 6 4 3" xfId="2007" xr:uid="{00000000-0005-0000-0000-0000C6070000}"/>
    <cellStyle name="Comma 4 3 2 3 6 5" xfId="2008" xr:uid="{00000000-0005-0000-0000-0000C7070000}"/>
    <cellStyle name="Comma 4 3 2 3 6 5 2" xfId="2009" xr:uid="{00000000-0005-0000-0000-0000C8070000}"/>
    <cellStyle name="Comma 4 3 2 3 6 6" xfId="2010" xr:uid="{00000000-0005-0000-0000-0000C9070000}"/>
    <cellStyle name="Comma 4 3 2 3 7" xfId="2011" xr:uid="{00000000-0005-0000-0000-0000CA070000}"/>
    <cellStyle name="Comma 4 3 2 3 7 2" xfId="2012" xr:uid="{00000000-0005-0000-0000-0000CB070000}"/>
    <cellStyle name="Comma 4 3 2 3 7 2 2" xfId="2013" xr:uid="{00000000-0005-0000-0000-0000CC070000}"/>
    <cellStyle name="Comma 4 3 2 3 7 2 2 2" xfId="2014" xr:uid="{00000000-0005-0000-0000-0000CD070000}"/>
    <cellStyle name="Comma 4 3 2 3 7 2 2 2 2" xfId="2015" xr:uid="{00000000-0005-0000-0000-0000CE070000}"/>
    <cellStyle name="Comma 4 3 2 3 7 2 2 3" xfId="2016" xr:uid="{00000000-0005-0000-0000-0000CF070000}"/>
    <cellStyle name="Comma 4 3 2 3 7 2 3" xfId="2017" xr:uid="{00000000-0005-0000-0000-0000D0070000}"/>
    <cellStyle name="Comma 4 3 2 3 7 2 3 2" xfId="2018" xr:uid="{00000000-0005-0000-0000-0000D1070000}"/>
    <cellStyle name="Comma 4 3 2 3 7 2 4" xfId="2019" xr:uid="{00000000-0005-0000-0000-0000D2070000}"/>
    <cellStyle name="Comma 4 3 2 3 7 3" xfId="2020" xr:uid="{00000000-0005-0000-0000-0000D3070000}"/>
    <cellStyle name="Comma 4 3 2 3 7 3 2" xfId="2021" xr:uid="{00000000-0005-0000-0000-0000D4070000}"/>
    <cellStyle name="Comma 4 3 2 3 7 3 2 2" xfId="2022" xr:uid="{00000000-0005-0000-0000-0000D5070000}"/>
    <cellStyle name="Comma 4 3 2 3 7 3 3" xfId="2023" xr:uid="{00000000-0005-0000-0000-0000D6070000}"/>
    <cellStyle name="Comma 4 3 2 3 7 4" xfId="2024" xr:uid="{00000000-0005-0000-0000-0000D7070000}"/>
    <cellStyle name="Comma 4 3 2 3 7 4 2" xfId="2025" xr:uid="{00000000-0005-0000-0000-0000D8070000}"/>
    <cellStyle name="Comma 4 3 2 3 7 5" xfId="2026" xr:uid="{00000000-0005-0000-0000-0000D9070000}"/>
    <cellStyle name="Comma 4 3 2 3 8" xfId="2027" xr:uid="{00000000-0005-0000-0000-0000DA070000}"/>
    <cellStyle name="Comma 4 3 2 3 8 2" xfId="2028" xr:uid="{00000000-0005-0000-0000-0000DB070000}"/>
    <cellStyle name="Comma 4 3 2 3 8 2 2" xfId="2029" xr:uid="{00000000-0005-0000-0000-0000DC070000}"/>
    <cellStyle name="Comma 4 3 2 3 8 2 2 2" xfId="2030" xr:uid="{00000000-0005-0000-0000-0000DD070000}"/>
    <cellStyle name="Comma 4 3 2 3 8 2 3" xfId="2031" xr:uid="{00000000-0005-0000-0000-0000DE070000}"/>
    <cellStyle name="Comma 4 3 2 3 8 3" xfId="2032" xr:uid="{00000000-0005-0000-0000-0000DF070000}"/>
    <cellStyle name="Comma 4 3 2 3 8 3 2" xfId="2033" xr:uid="{00000000-0005-0000-0000-0000E0070000}"/>
    <cellStyle name="Comma 4 3 2 3 8 4" xfId="2034" xr:uid="{00000000-0005-0000-0000-0000E1070000}"/>
    <cellStyle name="Comma 4 3 2 3 9" xfId="2035" xr:uid="{00000000-0005-0000-0000-0000E2070000}"/>
    <cellStyle name="Comma 4 3 2 3 9 2" xfId="2036" xr:uid="{00000000-0005-0000-0000-0000E3070000}"/>
    <cellStyle name="Comma 4 3 2 3 9 2 2" xfId="2037" xr:uid="{00000000-0005-0000-0000-0000E4070000}"/>
    <cellStyle name="Comma 4 3 2 3 9 2 2 2" xfId="2038" xr:uid="{00000000-0005-0000-0000-0000E5070000}"/>
    <cellStyle name="Comma 4 3 2 3 9 2 3" xfId="2039" xr:uid="{00000000-0005-0000-0000-0000E6070000}"/>
    <cellStyle name="Comma 4 3 2 4" xfId="2040" xr:uid="{00000000-0005-0000-0000-0000E7070000}"/>
    <cellStyle name="Comma 4 3 2 4 2" xfId="2041" xr:uid="{00000000-0005-0000-0000-0000E8070000}"/>
    <cellStyle name="Comma 4 3 2 4 2 2" xfId="2042" xr:uid="{00000000-0005-0000-0000-0000E9070000}"/>
    <cellStyle name="Comma 4 3 2 4 2 2 2" xfId="2043" xr:uid="{00000000-0005-0000-0000-0000EA070000}"/>
    <cellStyle name="Comma 4 3 2 4 2 2 2 2" xfId="2044" xr:uid="{00000000-0005-0000-0000-0000EB070000}"/>
    <cellStyle name="Comma 4 3 2 4 2 2 2 2 2" xfId="2045" xr:uid="{00000000-0005-0000-0000-0000EC070000}"/>
    <cellStyle name="Comma 4 3 2 4 2 2 2 3" xfId="2046" xr:uid="{00000000-0005-0000-0000-0000ED070000}"/>
    <cellStyle name="Comma 4 3 2 4 2 2 3" xfId="2047" xr:uid="{00000000-0005-0000-0000-0000EE070000}"/>
    <cellStyle name="Comma 4 3 2 4 2 2 3 2" xfId="2048" xr:uid="{00000000-0005-0000-0000-0000EF070000}"/>
    <cellStyle name="Comma 4 3 2 4 2 2 4" xfId="2049" xr:uid="{00000000-0005-0000-0000-0000F0070000}"/>
    <cellStyle name="Comma 4 3 2 4 2 3" xfId="2050" xr:uid="{00000000-0005-0000-0000-0000F1070000}"/>
    <cellStyle name="Comma 4 3 2 4 2 3 2" xfId="2051" xr:uid="{00000000-0005-0000-0000-0000F2070000}"/>
    <cellStyle name="Comma 4 3 2 4 2 3 2 2" xfId="2052" xr:uid="{00000000-0005-0000-0000-0000F3070000}"/>
    <cellStyle name="Comma 4 3 2 4 2 3 2 2 2" xfId="2053" xr:uid="{00000000-0005-0000-0000-0000F4070000}"/>
    <cellStyle name="Comma 4 3 2 4 2 3 2 3" xfId="2054" xr:uid="{00000000-0005-0000-0000-0000F5070000}"/>
    <cellStyle name="Comma 4 3 2 4 2 4" xfId="2055" xr:uid="{00000000-0005-0000-0000-0000F6070000}"/>
    <cellStyle name="Comma 4 3 2 4 2 4 2" xfId="2056" xr:uid="{00000000-0005-0000-0000-0000F7070000}"/>
    <cellStyle name="Comma 4 3 2 4 2 4 2 2" xfId="2057" xr:uid="{00000000-0005-0000-0000-0000F8070000}"/>
    <cellStyle name="Comma 4 3 2 4 2 4 3" xfId="2058" xr:uid="{00000000-0005-0000-0000-0000F9070000}"/>
    <cellStyle name="Comma 4 3 2 4 2 5" xfId="2059" xr:uid="{00000000-0005-0000-0000-0000FA070000}"/>
    <cellStyle name="Comma 4 3 2 4 2 5 2" xfId="2060" xr:uid="{00000000-0005-0000-0000-0000FB070000}"/>
    <cellStyle name="Comma 4 3 2 4 2 6" xfId="2061" xr:uid="{00000000-0005-0000-0000-0000FC070000}"/>
    <cellStyle name="Comma 4 3 2 4 3" xfId="2062" xr:uid="{00000000-0005-0000-0000-0000FD070000}"/>
    <cellStyle name="Comma 4 3 2 4 3 2" xfId="2063" xr:uid="{00000000-0005-0000-0000-0000FE070000}"/>
    <cellStyle name="Comma 4 3 2 4 3 2 2" xfId="2064" xr:uid="{00000000-0005-0000-0000-0000FF070000}"/>
    <cellStyle name="Comma 4 3 2 4 3 2 2 2" xfId="2065" xr:uid="{00000000-0005-0000-0000-000000080000}"/>
    <cellStyle name="Comma 4 3 2 4 3 2 2 2 2" xfId="2066" xr:uid="{00000000-0005-0000-0000-000001080000}"/>
    <cellStyle name="Comma 4 3 2 4 3 2 2 3" xfId="2067" xr:uid="{00000000-0005-0000-0000-000002080000}"/>
    <cellStyle name="Comma 4 3 2 4 3 2 3" xfId="2068" xr:uid="{00000000-0005-0000-0000-000003080000}"/>
    <cellStyle name="Comma 4 3 2 4 3 2 3 2" xfId="2069" xr:uid="{00000000-0005-0000-0000-000004080000}"/>
    <cellStyle name="Comma 4 3 2 4 3 2 4" xfId="2070" xr:uid="{00000000-0005-0000-0000-000005080000}"/>
    <cellStyle name="Comma 4 3 2 4 3 3" xfId="2071" xr:uid="{00000000-0005-0000-0000-000006080000}"/>
    <cellStyle name="Comma 4 3 2 4 3 3 2" xfId="2072" xr:uid="{00000000-0005-0000-0000-000007080000}"/>
    <cellStyle name="Comma 4 3 2 4 3 3 2 2" xfId="2073" xr:uid="{00000000-0005-0000-0000-000008080000}"/>
    <cellStyle name="Comma 4 3 2 4 3 3 3" xfId="2074" xr:uid="{00000000-0005-0000-0000-000009080000}"/>
    <cellStyle name="Comma 4 3 2 4 3 4" xfId="2075" xr:uid="{00000000-0005-0000-0000-00000A080000}"/>
    <cellStyle name="Comma 4 3 2 4 3 4 2" xfId="2076" xr:uid="{00000000-0005-0000-0000-00000B080000}"/>
    <cellStyle name="Comma 4 3 2 4 3 5" xfId="2077" xr:uid="{00000000-0005-0000-0000-00000C080000}"/>
    <cellStyle name="Comma 4 3 2 4 4" xfId="2078" xr:uid="{00000000-0005-0000-0000-00000D080000}"/>
    <cellStyle name="Comma 4 3 2 4 4 2" xfId="2079" xr:uid="{00000000-0005-0000-0000-00000E080000}"/>
    <cellStyle name="Comma 4 3 2 4 4 2 2" xfId="2080" xr:uid="{00000000-0005-0000-0000-00000F080000}"/>
    <cellStyle name="Comma 4 3 2 4 4 2 2 2" xfId="2081" xr:uid="{00000000-0005-0000-0000-000010080000}"/>
    <cellStyle name="Comma 4 3 2 4 4 2 3" xfId="2082" xr:uid="{00000000-0005-0000-0000-000011080000}"/>
    <cellStyle name="Comma 4 3 2 4 4 3" xfId="2083" xr:uid="{00000000-0005-0000-0000-000012080000}"/>
    <cellStyle name="Comma 4 3 2 4 4 3 2" xfId="2084" xr:uid="{00000000-0005-0000-0000-000013080000}"/>
    <cellStyle name="Comma 4 3 2 4 4 4" xfId="2085" xr:uid="{00000000-0005-0000-0000-000014080000}"/>
    <cellStyle name="Comma 4 3 2 4 5" xfId="2086" xr:uid="{00000000-0005-0000-0000-000015080000}"/>
    <cellStyle name="Comma 4 3 2 4 5 2" xfId="2087" xr:uid="{00000000-0005-0000-0000-000016080000}"/>
    <cellStyle name="Comma 4 3 2 4 5 2 2" xfId="2088" xr:uid="{00000000-0005-0000-0000-000017080000}"/>
    <cellStyle name="Comma 4 3 2 4 5 2 2 2" xfId="2089" xr:uid="{00000000-0005-0000-0000-000018080000}"/>
    <cellStyle name="Comma 4 3 2 4 5 2 3" xfId="2090" xr:uid="{00000000-0005-0000-0000-000019080000}"/>
    <cellStyle name="Comma 4 3 2 4 6" xfId="2091" xr:uid="{00000000-0005-0000-0000-00001A080000}"/>
    <cellStyle name="Comma 4 3 2 4 6 2" xfId="2092" xr:uid="{00000000-0005-0000-0000-00001B080000}"/>
    <cellStyle name="Comma 4 3 2 4 6 2 2" xfId="2093" xr:uid="{00000000-0005-0000-0000-00001C080000}"/>
    <cellStyle name="Comma 4 3 2 4 6 3" xfId="2094" xr:uid="{00000000-0005-0000-0000-00001D080000}"/>
    <cellStyle name="Comma 4 3 2 4 7" xfId="2095" xr:uid="{00000000-0005-0000-0000-00001E080000}"/>
    <cellStyle name="Comma 4 3 2 4 7 2" xfId="2096" xr:uid="{00000000-0005-0000-0000-00001F080000}"/>
    <cellStyle name="Comma 4 3 2 4 8" xfId="2097" xr:uid="{00000000-0005-0000-0000-000020080000}"/>
    <cellStyle name="Comma 4 3 2 5" xfId="2098" xr:uid="{00000000-0005-0000-0000-000021080000}"/>
    <cellStyle name="Comma 4 3 2 5 2" xfId="2099" xr:uid="{00000000-0005-0000-0000-000022080000}"/>
    <cellStyle name="Comma 4 3 2 5 2 2" xfId="2100" xr:uid="{00000000-0005-0000-0000-000023080000}"/>
    <cellStyle name="Comma 4 3 2 5 2 2 2" xfId="2101" xr:uid="{00000000-0005-0000-0000-000024080000}"/>
    <cellStyle name="Comma 4 3 2 5 2 2 2 2" xfId="2102" xr:uid="{00000000-0005-0000-0000-000025080000}"/>
    <cellStyle name="Comma 4 3 2 5 2 2 3" xfId="2103" xr:uid="{00000000-0005-0000-0000-000026080000}"/>
    <cellStyle name="Comma 4 3 2 5 2 3" xfId="2104" xr:uid="{00000000-0005-0000-0000-000027080000}"/>
    <cellStyle name="Comma 4 3 2 5 2 3 2" xfId="2105" xr:uid="{00000000-0005-0000-0000-000028080000}"/>
    <cellStyle name="Comma 4 3 2 5 2 4" xfId="2106" xr:uid="{00000000-0005-0000-0000-000029080000}"/>
    <cellStyle name="Comma 4 3 2 5 3" xfId="2107" xr:uid="{00000000-0005-0000-0000-00002A080000}"/>
    <cellStyle name="Comma 4 3 2 5 3 2" xfId="2108" xr:uid="{00000000-0005-0000-0000-00002B080000}"/>
    <cellStyle name="Comma 4 3 2 5 3 2 2" xfId="2109" xr:uid="{00000000-0005-0000-0000-00002C080000}"/>
    <cellStyle name="Comma 4 3 2 5 3 2 2 2" xfId="2110" xr:uid="{00000000-0005-0000-0000-00002D080000}"/>
    <cellStyle name="Comma 4 3 2 5 3 2 3" xfId="2111" xr:uid="{00000000-0005-0000-0000-00002E080000}"/>
    <cellStyle name="Comma 4 3 2 5 4" xfId="2112" xr:uid="{00000000-0005-0000-0000-00002F080000}"/>
    <cellStyle name="Comma 4 3 2 5 4 2" xfId="2113" xr:uid="{00000000-0005-0000-0000-000030080000}"/>
    <cellStyle name="Comma 4 3 2 5 4 2 2" xfId="2114" xr:uid="{00000000-0005-0000-0000-000031080000}"/>
    <cellStyle name="Comma 4 3 2 5 4 3" xfId="2115" xr:uid="{00000000-0005-0000-0000-000032080000}"/>
    <cellStyle name="Comma 4 3 2 5 5" xfId="2116" xr:uid="{00000000-0005-0000-0000-000033080000}"/>
    <cellStyle name="Comma 4 3 2 5 5 2" xfId="2117" xr:uid="{00000000-0005-0000-0000-000034080000}"/>
    <cellStyle name="Comma 4 3 2 5 6" xfId="2118" xr:uid="{00000000-0005-0000-0000-000035080000}"/>
    <cellStyle name="Comma 4 3 2 6" xfId="2119" xr:uid="{00000000-0005-0000-0000-000036080000}"/>
    <cellStyle name="Comma 4 3 2 6 2" xfId="2120" xr:uid="{00000000-0005-0000-0000-000037080000}"/>
    <cellStyle name="Comma 4 3 2 6 2 2" xfId="2121" xr:uid="{00000000-0005-0000-0000-000038080000}"/>
    <cellStyle name="Comma 4 3 2 6 2 2 2" xfId="2122" xr:uid="{00000000-0005-0000-0000-000039080000}"/>
    <cellStyle name="Comma 4 3 2 6 2 2 2 2" xfId="2123" xr:uid="{00000000-0005-0000-0000-00003A080000}"/>
    <cellStyle name="Comma 4 3 2 6 2 2 3" xfId="2124" xr:uid="{00000000-0005-0000-0000-00003B080000}"/>
    <cellStyle name="Comma 4 3 2 6 2 3" xfId="2125" xr:uid="{00000000-0005-0000-0000-00003C080000}"/>
    <cellStyle name="Comma 4 3 2 6 2 3 2" xfId="2126" xr:uid="{00000000-0005-0000-0000-00003D080000}"/>
    <cellStyle name="Comma 4 3 2 6 2 4" xfId="2127" xr:uid="{00000000-0005-0000-0000-00003E080000}"/>
    <cellStyle name="Comma 4 3 2 6 3" xfId="2128" xr:uid="{00000000-0005-0000-0000-00003F080000}"/>
    <cellStyle name="Comma 4 3 2 6 3 2" xfId="2129" xr:uid="{00000000-0005-0000-0000-000040080000}"/>
    <cellStyle name="Comma 4 3 2 6 3 2 2" xfId="2130" xr:uid="{00000000-0005-0000-0000-000041080000}"/>
    <cellStyle name="Comma 4 3 2 6 3 2 2 2" xfId="2131" xr:uid="{00000000-0005-0000-0000-000042080000}"/>
    <cellStyle name="Comma 4 3 2 6 3 2 3" xfId="2132" xr:uid="{00000000-0005-0000-0000-000043080000}"/>
    <cellStyle name="Comma 4 3 2 6 4" xfId="2133" xr:uid="{00000000-0005-0000-0000-000044080000}"/>
    <cellStyle name="Comma 4 3 2 6 4 2" xfId="2134" xr:uid="{00000000-0005-0000-0000-000045080000}"/>
    <cellStyle name="Comma 4 3 2 6 4 2 2" xfId="2135" xr:uid="{00000000-0005-0000-0000-000046080000}"/>
    <cellStyle name="Comma 4 3 2 6 4 3" xfId="2136" xr:uid="{00000000-0005-0000-0000-000047080000}"/>
    <cellStyle name="Comma 4 3 2 6 5" xfId="2137" xr:uid="{00000000-0005-0000-0000-000048080000}"/>
    <cellStyle name="Comma 4 3 2 6 5 2" xfId="2138" xr:uid="{00000000-0005-0000-0000-000049080000}"/>
    <cellStyle name="Comma 4 3 2 6 6" xfId="2139" xr:uid="{00000000-0005-0000-0000-00004A080000}"/>
    <cellStyle name="Comma 4 3 2 7" xfId="2140" xr:uid="{00000000-0005-0000-0000-00004B080000}"/>
    <cellStyle name="Comma 4 3 2 7 2" xfId="2141" xr:uid="{00000000-0005-0000-0000-00004C080000}"/>
    <cellStyle name="Comma 4 3 2 7 2 2" xfId="2142" xr:uid="{00000000-0005-0000-0000-00004D080000}"/>
    <cellStyle name="Comma 4 3 2 7 2 2 2" xfId="2143" xr:uid="{00000000-0005-0000-0000-00004E080000}"/>
    <cellStyle name="Comma 4 3 2 7 2 2 2 2" xfId="2144" xr:uid="{00000000-0005-0000-0000-00004F080000}"/>
    <cellStyle name="Comma 4 3 2 7 2 2 3" xfId="2145" xr:uid="{00000000-0005-0000-0000-000050080000}"/>
    <cellStyle name="Comma 4 3 2 7 2 3" xfId="2146" xr:uid="{00000000-0005-0000-0000-000051080000}"/>
    <cellStyle name="Comma 4 3 2 7 2 3 2" xfId="2147" xr:uid="{00000000-0005-0000-0000-000052080000}"/>
    <cellStyle name="Comma 4 3 2 7 2 4" xfId="2148" xr:uid="{00000000-0005-0000-0000-000053080000}"/>
    <cellStyle name="Comma 4 3 2 7 3" xfId="2149" xr:uid="{00000000-0005-0000-0000-000054080000}"/>
    <cellStyle name="Comma 4 3 2 7 3 2" xfId="2150" xr:uid="{00000000-0005-0000-0000-000055080000}"/>
    <cellStyle name="Comma 4 3 2 7 3 2 2" xfId="2151" xr:uid="{00000000-0005-0000-0000-000056080000}"/>
    <cellStyle name="Comma 4 3 2 7 3 2 2 2" xfId="2152" xr:uid="{00000000-0005-0000-0000-000057080000}"/>
    <cellStyle name="Comma 4 3 2 7 3 2 3" xfId="2153" xr:uid="{00000000-0005-0000-0000-000058080000}"/>
    <cellStyle name="Comma 4 3 2 7 4" xfId="2154" xr:uid="{00000000-0005-0000-0000-000059080000}"/>
    <cellStyle name="Comma 4 3 2 7 4 2" xfId="2155" xr:uid="{00000000-0005-0000-0000-00005A080000}"/>
    <cellStyle name="Comma 4 3 2 7 4 2 2" xfId="2156" xr:uid="{00000000-0005-0000-0000-00005B080000}"/>
    <cellStyle name="Comma 4 3 2 7 4 3" xfId="2157" xr:uid="{00000000-0005-0000-0000-00005C080000}"/>
    <cellStyle name="Comma 4 3 2 7 5" xfId="2158" xr:uid="{00000000-0005-0000-0000-00005D080000}"/>
    <cellStyle name="Comma 4 3 2 7 5 2" xfId="2159" xr:uid="{00000000-0005-0000-0000-00005E080000}"/>
    <cellStyle name="Comma 4 3 2 7 6" xfId="2160" xr:uid="{00000000-0005-0000-0000-00005F080000}"/>
    <cellStyle name="Comma 4 3 2 8" xfId="2161" xr:uid="{00000000-0005-0000-0000-000060080000}"/>
    <cellStyle name="Comma 4 3 2 8 2" xfId="2162" xr:uid="{00000000-0005-0000-0000-000061080000}"/>
    <cellStyle name="Comma 4 3 2 8 2 2" xfId="2163" xr:uid="{00000000-0005-0000-0000-000062080000}"/>
    <cellStyle name="Comma 4 3 2 8 2 2 2" xfId="2164" xr:uid="{00000000-0005-0000-0000-000063080000}"/>
    <cellStyle name="Comma 4 3 2 8 2 2 2 2" xfId="2165" xr:uid="{00000000-0005-0000-0000-000064080000}"/>
    <cellStyle name="Comma 4 3 2 8 2 2 3" xfId="2166" xr:uid="{00000000-0005-0000-0000-000065080000}"/>
    <cellStyle name="Comma 4 3 2 8 2 3" xfId="2167" xr:uid="{00000000-0005-0000-0000-000066080000}"/>
    <cellStyle name="Comma 4 3 2 8 2 3 2" xfId="2168" xr:uid="{00000000-0005-0000-0000-000067080000}"/>
    <cellStyle name="Comma 4 3 2 8 2 4" xfId="2169" xr:uid="{00000000-0005-0000-0000-000068080000}"/>
    <cellStyle name="Comma 4 3 2 8 3" xfId="2170" xr:uid="{00000000-0005-0000-0000-000069080000}"/>
    <cellStyle name="Comma 4 3 2 8 3 2" xfId="2171" xr:uid="{00000000-0005-0000-0000-00006A080000}"/>
    <cellStyle name="Comma 4 3 2 8 3 2 2" xfId="2172" xr:uid="{00000000-0005-0000-0000-00006B080000}"/>
    <cellStyle name="Comma 4 3 2 8 3 2 2 2" xfId="2173" xr:uid="{00000000-0005-0000-0000-00006C080000}"/>
    <cellStyle name="Comma 4 3 2 8 3 2 3" xfId="2174" xr:uid="{00000000-0005-0000-0000-00006D080000}"/>
    <cellStyle name="Comma 4 3 2 8 4" xfId="2175" xr:uid="{00000000-0005-0000-0000-00006E080000}"/>
    <cellStyle name="Comma 4 3 2 8 4 2" xfId="2176" xr:uid="{00000000-0005-0000-0000-00006F080000}"/>
    <cellStyle name="Comma 4 3 2 8 4 2 2" xfId="2177" xr:uid="{00000000-0005-0000-0000-000070080000}"/>
    <cellStyle name="Comma 4 3 2 8 4 3" xfId="2178" xr:uid="{00000000-0005-0000-0000-000071080000}"/>
    <cellStyle name="Comma 4 3 2 8 5" xfId="2179" xr:uid="{00000000-0005-0000-0000-000072080000}"/>
    <cellStyle name="Comma 4 3 2 8 5 2" xfId="2180" xr:uid="{00000000-0005-0000-0000-000073080000}"/>
    <cellStyle name="Comma 4 3 2 8 6" xfId="2181" xr:uid="{00000000-0005-0000-0000-000074080000}"/>
    <cellStyle name="Comma 4 3 2 9" xfId="2182" xr:uid="{00000000-0005-0000-0000-000075080000}"/>
    <cellStyle name="Comma 4 3 2 9 2" xfId="2183" xr:uid="{00000000-0005-0000-0000-000076080000}"/>
    <cellStyle name="Comma 4 3 2 9 2 2" xfId="2184" xr:uid="{00000000-0005-0000-0000-000077080000}"/>
    <cellStyle name="Comma 4 3 2 9 2 2 2" xfId="2185" xr:uid="{00000000-0005-0000-0000-000078080000}"/>
    <cellStyle name="Comma 4 3 2 9 2 2 2 2" xfId="2186" xr:uid="{00000000-0005-0000-0000-000079080000}"/>
    <cellStyle name="Comma 4 3 2 9 2 2 3" xfId="2187" xr:uid="{00000000-0005-0000-0000-00007A080000}"/>
    <cellStyle name="Comma 4 3 2 9 2 3" xfId="2188" xr:uid="{00000000-0005-0000-0000-00007B080000}"/>
    <cellStyle name="Comma 4 3 2 9 2 3 2" xfId="2189" xr:uid="{00000000-0005-0000-0000-00007C080000}"/>
    <cellStyle name="Comma 4 3 2 9 2 4" xfId="2190" xr:uid="{00000000-0005-0000-0000-00007D080000}"/>
    <cellStyle name="Comma 4 3 2 9 3" xfId="2191" xr:uid="{00000000-0005-0000-0000-00007E080000}"/>
    <cellStyle name="Comma 4 3 2 9 3 2" xfId="2192" xr:uid="{00000000-0005-0000-0000-00007F080000}"/>
    <cellStyle name="Comma 4 3 2 9 3 2 2" xfId="2193" xr:uid="{00000000-0005-0000-0000-000080080000}"/>
    <cellStyle name="Comma 4 3 2 9 3 3" xfId="2194" xr:uid="{00000000-0005-0000-0000-000081080000}"/>
    <cellStyle name="Comma 4 3 2 9 4" xfId="2195" xr:uid="{00000000-0005-0000-0000-000082080000}"/>
    <cellStyle name="Comma 4 3 2 9 4 2" xfId="2196" xr:uid="{00000000-0005-0000-0000-000083080000}"/>
    <cellStyle name="Comma 4 3 2 9 5" xfId="2197" xr:uid="{00000000-0005-0000-0000-000084080000}"/>
    <cellStyle name="Comma 4 4" xfId="2198" xr:uid="{00000000-0005-0000-0000-000085080000}"/>
    <cellStyle name="Comma 4 4 10" xfId="2199" xr:uid="{00000000-0005-0000-0000-000086080000}"/>
    <cellStyle name="Comma 4 4 10 2" xfId="2200" xr:uid="{00000000-0005-0000-0000-000087080000}"/>
    <cellStyle name="Comma 4 4 10 2 2" xfId="2201" xr:uid="{00000000-0005-0000-0000-000088080000}"/>
    <cellStyle name="Comma 4 4 10 2 2 2" xfId="2202" xr:uid="{00000000-0005-0000-0000-000089080000}"/>
    <cellStyle name="Comma 4 4 10 2 3" xfId="2203" xr:uid="{00000000-0005-0000-0000-00008A080000}"/>
    <cellStyle name="Comma 4 4 10 3" xfId="2204" xr:uid="{00000000-0005-0000-0000-00008B080000}"/>
    <cellStyle name="Comma 4 4 10 3 2" xfId="2205" xr:uid="{00000000-0005-0000-0000-00008C080000}"/>
    <cellStyle name="Comma 4 4 10 4" xfId="2206" xr:uid="{00000000-0005-0000-0000-00008D080000}"/>
    <cellStyle name="Comma 4 4 11" xfId="2207" xr:uid="{00000000-0005-0000-0000-00008E080000}"/>
    <cellStyle name="Comma 4 4 11 2" xfId="2208" xr:uid="{00000000-0005-0000-0000-00008F080000}"/>
    <cellStyle name="Comma 4 4 11 2 2" xfId="2209" xr:uid="{00000000-0005-0000-0000-000090080000}"/>
    <cellStyle name="Comma 4 4 11 2 2 2" xfId="2210" xr:uid="{00000000-0005-0000-0000-000091080000}"/>
    <cellStyle name="Comma 4 4 11 2 3" xfId="2211" xr:uid="{00000000-0005-0000-0000-000092080000}"/>
    <cellStyle name="Comma 4 4 12" xfId="2212" xr:uid="{00000000-0005-0000-0000-000093080000}"/>
    <cellStyle name="Comma 4 4 12 2" xfId="2213" xr:uid="{00000000-0005-0000-0000-000094080000}"/>
    <cellStyle name="Comma 4 4 12 2 2" xfId="2214" xr:uid="{00000000-0005-0000-0000-000095080000}"/>
    <cellStyle name="Comma 4 4 12 3" xfId="2215" xr:uid="{00000000-0005-0000-0000-000096080000}"/>
    <cellStyle name="Comma 4 4 13" xfId="2216" xr:uid="{00000000-0005-0000-0000-000097080000}"/>
    <cellStyle name="Comma 4 4 13 2" xfId="2217" xr:uid="{00000000-0005-0000-0000-000098080000}"/>
    <cellStyle name="Comma 4 4 14" xfId="2218" xr:uid="{00000000-0005-0000-0000-000099080000}"/>
    <cellStyle name="Comma 4 4 2" xfId="2219" xr:uid="{00000000-0005-0000-0000-00009A080000}"/>
    <cellStyle name="Comma 4 4 2 10" xfId="2220" xr:uid="{00000000-0005-0000-0000-00009B080000}"/>
    <cellStyle name="Comma 4 4 2 10 2" xfId="2221" xr:uid="{00000000-0005-0000-0000-00009C080000}"/>
    <cellStyle name="Comma 4 4 2 10 2 2" xfId="2222" xr:uid="{00000000-0005-0000-0000-00009D080000}"/>
    <cellStyle name="Comma 4 4 2 10 2 2 2" xfId="2223" xr:uid="{00000000-0005-0000-0000-00009E080000}"/>
    <cellStyle name="Comma 4 4 2 10 2 3" xfId="2224" xr:uid="{00000000-0005-0000-0000-00009F080000}"/>
    <cellStyle name="Comma 4 4 2 11" xfId="2225" xr:uid="{00000000-0005-0000-0000-0000A0080000}"/>
    <cellStyle name="Comma 4 4 2 11 2" xfId="2226" xr:uid="{00000000-0005-0000-0000-0000A1080000}"/>
    <cellStyle name="Comma 4 4 2 11 2 2" xfId="2227" xr:uid="{00000000-0005-0000-0000-0000A2080000}"/>
    <cellStyle name="Comma 4 4 2 11 3" xfId="2228" xr:uid="{00000000-0005-0000-0000-0000A3080000}"/>
    <cellStyle name="Comma 4 4 2 12" xfId="2229" xr:uid="{00000000-0005-0000-0000-0000A4080000}"/>
    <cellStyle name="Comma 4 4 2 12 2" xfId="2230" xr:uid="{00000000-0005-0000-0000-0000A5080000}"/>
    <cellStyle name="Comma 4 4 2 13" xfId="2231" xr:uid="{00000000-0005-0000-0000-0000A6080000}"/>
    <cellStyle name="Comma 4 4 2 2" xfId="2232" xr:uid="{00000000-0005-0000-0000-0000A7080000}"/>
    <cellStyle name="Comma 4 4 2 2 10" xfId="2233" xr:uid="{00000000-0005-0000-0000-0000A8080000}"/>
    <cellStyle name="Comma 4 4 2 2 10 2" xfId="2234" xr:uid="{00000000-0005-0000-0000-0000A9080000}"/>
    <cellStyle name="Comma 4 4 2 2 10 2 2" xfId="2235" xr:uid="{00000000-0005-0000-0000-0000AA080000}"/>
    <cellStyle name="Comma 4 4 2 2 10 3" xfId="2236" xr:uid="{00000000-0005-0000-0000-0000AB080000}"/>
    <cellStyle name="Comma 4 4 2 2 11" xfId="2237" xr:uid="{00000000-0005-0000-0000-0000AC080000}"/>
    <cellStyle name="Comma 4 4 2 2 11 2" xfId="2238" xr:uid="{00000000-0005-0000-0000-0000AD080000}"/>
    <cellStyle name="Comma 4 4 2 2 12" xfId="2239" xr:uid="{00000000-0005-0000-0000-0000AE080000}"/>
    <cellStyle name="Comma 4 4 2 2 2" xfId="2240" xr:uid="{00000000-0005-0000-0000-0000AF080000}"/>
    <cellStyle name="Comma 4 4 2 2 2 2" xfId="2241" xr:uid="{00000000-0005-0000-0000-0000B0080000}"/>
    <cellStyle name="Comma 4 4 2 2 2 2 2" xfId="2242" xr:uid="{00000000-0005-0000-0000-0000B1080000}"/>
    <cellStyle name="Comma 4 4 2 2 2 2 2 2" xfId="2243" xr:uid="{00000000-0005-0000-0000-0000B2080000}"/>
    <cellStyle name="Comma 4 4 2 2 2 2 2 2 2" xfId="2244" xr:uid="{00000000-0005-0000-0000-0000B3080000}"/>
    <cellStyle name="Comma 4 4 2 2 2 2 2 2 2 2" xfId="2245" xr:uid="{00000000-0005-0000-0000-0000B4080000}"/>
    <cellStyle name="Comma 4 4 2 2 2 2 2 2 3" xfId="2246" xr:uid="{00000000-0005-0000-0000-0000B5080000}"/>
    <cellStyle name="Comma 4 4 2 2 2 2 2 3" xfId="2247" xr:uid="{00000000-0005-0000-0000-0000B6080000}"/>
    <cellStyle name="Comma 4 4 2 2 2 2 2 3 2" xfId="2248" xr:uid="{00000000-0005-0000-0000-0000B7080000}"/>
    <cellStyle name="Comma 4 4 2 2 2 2 2 4" xfId="2249" xr:uid="{00000000-0005-0000-0000-0000B8080000}"/>
    <cellStyle name="Comma 4 4 2 2 2 2 3" xfId="2250" xr:uid="{00000000-0005-0000-0000-0000B9080000}"/>
    <cellStyle name="Comma 4 4 2 2 2 2 3 2" xfId="2251" xr:uid="{00000000-0005-0000-0000-0000BA080000}"/>
    <cellStyle name="Comma 4 4 2 2 2 2 3 2 2" xfId="2252" xr:uid="{00000000-0005-0000-0000-0000BB080000}"/>
    <cellStyle name="Comma 4 4 2 2 2 2 3 2 2 2" xfId="2253" xr:uid="{00000000-0005-0000-0000-0000BC080000}"/>
    <cellStyle name="Comma 4 4 2 2 2 2 3 2 3" xfId="2254" xr:uid="{00000000-0005-0000-0000-0000BD080000}"/>
    <cellStyle name="Comma 4 4 2 2 2 2 4" xfId="2255" xr:uid="{00000000-0005-0000-0000-0000BE080000}"/>
    <cellStyle name="Comma 4 4 2 2 2 2 4 2" xfId="2256" xr:uid="{00000000-0005-0000-0000-0000BF080000}"/>
    <cellStyle name="Comma 4 4 2 2 2 2 4 2 2" xfId="2257" xr:uid="{00000000-0005-0000-0000-0000C0080000}"/>
    <cellStyle name="Comma 4 4 2 2 2 2 4 3" xfId="2258" xr:uid="{00000000-0005-0000-0000-0000C1080000}"/>
    <cellStyle name="Comma 4 4 2 2 2 2 5" xfId="2259" xr:uid="{00000000-0005-0000-0000-0000C2080000}"/>
    <cellStyle name="Comma 4 4 2 2 2 2 5 2" xfId="2260" xr:uid="{00000000-0005-0000-0000-0000C3080000}"/>
    <cellStyle name="Comma 4 4 2 2 2 2 6" xfId="2261" xr:uid="{00000000-0005-0000-0000-0000C4080000}"/>
    <cellStyle name="Comma 4 4 2 2 2 3" xfId="2262" xr:uid="{00000000-0005-0000-0000-0000C5080000}"/>
    <cellStyle name="Comma 4 4 2 2 2 3 2" xfId="2263" xr:uid="{00000000-0005-0000-0000-0000C6080000}"/>
    <cellStyle name="Comma 4 4 2 2 2 3 2 2" xfId="2264" xr:uid="{00000000-0005-0000-0000-0000C7080000}"/>
    <cellStyle name="Comma 4 4 2 2 2 3 2 2 2" xfId="2265" xr:uid="{00000000-0005-0000-0000-0000C8080000}"/>
    <cellStyle name="Comma 4 4 2 2 2 3 2 2 2 2" xfId="2266" xr:uid="{00000000-0005-0000-0000-0000C9080000}"/>
    <cellStyle name="Comma 4 4 2 2 2 3 2 2 3" xfId="2267" xr:uid="{00000000-0005-0000-0000-0000CA080000}"/>
    <cellStyle name="Comma 4 4 2 2 2 3 2 3" xfId="2268" xr:uid="{00000000-0005-0000-0000-0000CB080000}"/>
    <cellStyle name="Comma 4 4 2 2 2 3 2 3 2" xfId="2269" xr:uid="{00000000-0005-0000-0000-0000CC080000}"/>
    <cellStyle name="Comma 4 4 2 2 2 3 2 4" xfId="2270" xr:uid="{00000000-0005-0000-0000-0000CD080000}"/>
    <cellStyle name="Comma 4 4 2 2 2 3 3" xfId="2271" xr:uid="{00000000-0005-0000-0000-0000CE080000}"/>
    <cellStyle name="Comma 4 4 2 2 2 3 3 2" xfId="2272" xr:uid="{00000000-0005-0000-0000-0000CF080000}"/>
    <cellStyle name="Comma 4 4 2 2 2 3 3 2 2" xfId="2273" xr:uid="{00000000-0005-0000-0000-0000D0080000}"/>
    <cellStyle name="Comma 4 4 2 2 2 3 3 3" xfId="2274" xr:uid="{00000000-0005-0000-0000-0000D1080000}"/>
    <cellStyle name="Comma 4 4 2 2 2 3 4" xfId="2275" xr:uid="{00000000-0005-0000-0000-0000D2080000}"/>
    <cellStyle name="Comma 4 4 2 2 2 3 4 2" xfId="2276" xr:uid="{00000000-0005-0000-0000-0000D3080000}"/>
    <cellStyle name="Comma 4 4 2 2 2 3 5" xfId="2277" xr:uid="{00000000-0005-0000-0000-0000D4080000}"/>
    <cellStyle name="Comma 4 4 2 2 2 4" xfId="2278" xr:uid="{00000000-0005-0000-0000-0000D5080000}"/>
    <cellStyle name="Comma 4 4 2 2 2 4 2" xfId="2279" xr:uid="{00000000-0005-0000-0000-0000D6080000}"/>
    <cellStyle name="Comma 4 4 2 2 2 4 2 2" xfId="2280" xr:uid="{00000000-0005-0000-0000-0000D7080000}"/>
    <cellStyle name="Comma 4 4 2 2 2 4 2 2 2" xfId="2281" xr:uid="{00000000-0005-0000-0000-0000D8080000}"/>
    <cellStyle name="Comma 4 4 2 2 2 4 2 3" xfId="2282" xr:uid="{00000000-0005-0000-0000-0000D9080000}"/>
    <cellStyle name="Comma 4 4 2 2 2 4 3" xfId="2283" xr:uid="{00000000-0005-0000-0000-0000DA080000}"/>
    <cellStyle name="Comma 4 4 2 2 2 4 3 2" xfId="2284" xr:uid="{00000000-0005-0000-0000-0000DB080000}"/>
    <cellStyle name="Comma 4 4 2 2 2 4 4" xfId="2285" xr:uid="{00000000-0005-0000-0000-0000DC080000}"/>
    <cellStyle name="Comma 4 4 2 2 2 5" xfId="2286" xr:uid="{00000000-0005-0000-0000-0000DD080000}"/>
    <cellStyle name="Comma 4 4 2 2 2 5 2" xfId="2287" xr:uid="{00000000-0005-0000-0000-0000DE080000}"/>
    <cellStyle name="Comma 4 4 2 2 2 5 2 2" xfId="2288" xr:uid="{00000000-0005-0000-0000-0000DF080000}"/>
    <cellStyle name="Comma 4 4 2 2 2 5 2 2 2" xfId="2289" xr:uid="{00000000-0005-0000-0000-0000E0080000}"/>
    <cellStyle name="Comma 4 4 2 2 2 5 2 3" xfId="2290" xr:uid="{00000000-0005-0000-0000-0000E1080000}"/>
    <cellStyle name="Comma 4 4 2 2 2 6" xfId="2291" xr:uid="{00000000-0005-0000-0000-0000E2080000}"/>
    <cellStyle name="Comma 4 4 2 2 2 6 2" xfId="2292" xr:uid="{00000000-0005-0000-0000-0000E3080000}"/>
    <cellStyle name="Comma 4 4 2 2 2 6 2 2" xfId="2293" xr:uid="{00000000-0005-0000-0000-0000E4080000}"/>
    <cellStyle name="Comma 4 4 2 2 2 6 3" xfId="2294" xr:uid="{00000000-0005-0000-0000-0000E5080000}"/>
    <cellStyle name="Comma 4 4 2 2 2 7" xfId="2295" xr:uid="{00000000-0005-0000-0000-0000E6080000}"/>
    <cellStyle name="Comma 4 4 2 2 2 7 2" xfId="2296" xr:uid="{00000000-0005-0000-0000-0000E7080000}"/>
    <cellStyle name="Comma 4 4 2 2 2 8" xfId="2297" xr:uid="{00000000-0005-0000-0000-0000E8080000}"/>
    <cellStyle name="Comma 4 4 2 2 3" xfId="2298" xr:uid="{00000000-0005-0000-0000-0000E9080000}"/>
    <cellStyle name="Comma 4 4 2 2 3 2" xfId="2299" xr:uid="{00000000-0005-0000-0000-0000EA080000}"/>
    <cellStyle name="Comma 4 4 2 2 3 2 2" xfId="2300" xr:uid="{00000000-0005-0000-0000-0000EB080000}"/>
    <cellStyle name="Comma 4 4 2 2 3 2 2 2" xfId="2301" xr:uid="{00000000-0005-0000-0000-0000EC080000}"/>
    <cellStyle name="Comma 4 4 2 2 3 2 2 2 2" xfId="2302" xr:uid="{00000000-0005-0000-0000-0000ED080000}"/>
    <cellStyle name="Comma 4 4 2 2 3 2 2 3" xfId="2303" xr:uid="{00000000-0005-0000-0000-0000EE080000}"/>
    <cellStyle name="Comma 4 4 2 2 3 2 3" xfId="2304" xr:uid="{00000000-0005-0000-0000-0000EF080000}"/>
    <cellStyle name="Comma 4 4 2 2 3 2 3 2" xfId="2305" xr:uid="{00000000-0005-0000-0000-0000F0080000}"/>
    <cellStyle name="Comma 4 4 2 2 3 2 4" xfId="2306" xr:uid="{00000000-0005-0000-0000-0000F1080000}"/>
    <cellStyle name="Comma 4 4 2 2 3 3" xfId="2307" xr:uid="{00000000-0005-0000-0000-0000F2080000}"/>
    <cellStyle name="Comma 4 4 2 2 3 3 2" xfId="2308" xr:uid="{00000000-0005-0000-0000-0000F3080000}"/>
    <cellStyle name="Comma 4 4 2 2 3 3 2 2" xfId="2309" xr:uid="{00000000-0005-0000-0000-0000F4080000}"/>
    <cellStyle name="Comma 4 4 2 2 3 3 2 2 2" xfId="2310" xr:uid="{00000000-0005-0000-0000-0000F5080000}"/>
    <cellStyle name="Comma 4 4 2 2 3 3 2 3" xfId="2311" xr:uid="{00000000-0005-0000-0000-0000F6080000}"/>
    <cellStyle name="Comma 4 4 2 2 3 4" xfId="2312" xr:uid="{00000000-0005-0000-0000-0000F7080000}"/>
    <cellStyle name="Comma 4 4 2 2 3 4 2" xfId="2313" xr:uid="{00000000-0005-0000-0000-0000F8080000}"/>
    <cellStyle name="Comma 4 4 2 2 3 4 2 2" xfId="2314" xr:uid="{00000000-0005-0000-0000-0000F9080000}"/>
    <cellStyle name="Comma 4 4 2 2 3 4 3" xfId="2315" xr:uid="{00000000-0005-0000-0000-0000FA080000}"/>
    <cellStyle name="Comma 4 4 2 2 3 5" xfId="2316" xr:uid="{00000000-0005-0000-0000-0000FB080000}"/>
    <cellStyle name="Comma 4 4 2 2 3 5 2" xfId="2317" xr:uid="{00000000-0005-0000-0000-0000FC080000}"/>
    <cellStyle name="Comma 4 4 2 2 3 6" xfId="2318" xr:uid="{00000000-0005-0000-0000-0000FD080000}"/>
    <cellStyle name="Comma 4 4 2 2 4" xfId="2319" xr:uid="{00000000-0005-0000-0000-0000FE080000}"/>
    <cellStyle name="Comma 4 4 2 2 4 2" xfId="2320" xr:uid="{00000000-0005-0000-0000-0000FF080000}"/>
    <cellStyle name="Comma 4 4 2 2 4 2 2" xfId="2321" xr:uid="{00000000-0005-0000-0000-000000090000}"/>
    <cellStyle name="Comma 4 4 2 2 4 2 2 2" xfId="2322" xr:uid="{00000000-0005-0000-0000-000001090000}"/>
    <cellStyle name="Comma 4 4 2 2 4 2 2 2 2" xfId="2323" xr:uid="{00000000-0005-0000-0000-000002090000}"/>
    <cellStyle name="Comma 4 4 2 2 4 2 2 3" xfId="2324" xr:uid="{00000000-0005-0000-0000-000003090000}"/>
    <cellStyle name="Comma 4 4 2 2 4 2 3" xfId="2325" xr:uid="{00000000-0005-0000-0000-000004090000}"/>
    <cellStyle name="Comma 4 4 2 2 4 2 3 2" xfId="2326" xr:uid="{00000000-0005-0000-0000-000005090000}"/>
    <cellStyle name="Comma 4 4 2 2 4 2 4" xfId="2327" xr:uid="{00000000-0005-0000-0000-000006090000}"/>
    <cellStyle name="Comma 4 4 2 2 4 3" xfId="2328" xr:uid="{00000000-0005-0000-0000-000007090000}"/>
    <cellStyle name="Comma 4 4 2 2 4 3 2" xfId="2329" xr:uid="{00000000-0005-0000-0000-000008090000}"/>
    <cellStyle name="Comma 4 4 2 2 4 3 2 2" xfId="2330" xr:uid="{00000000-0005-0000-0000-000009090000}"/>
    <cellStyle name="Comma 4 4 2 2 4 3 2 2 2" xfId="2331" xr:uid="{00000000-0005-0000-0000-00000A090000}"/>
    <cellStyle name="Comma 4 4 2 2 4 3 2 3" xfId="2332" xr:uid="{00000000-0005-0000-0000-00000B090000}"/>
    <cellStyle name="Comma 4 4 2 2 4 4" xfId="2333" xr:uid="{00000000-0005-0000-0000-00000C090000}"/>
    <cellStyle name="Comma 4 4 2 2 4 4 2" xfId="2334" xr:uid="{00000000-0005-0000-0000-00000D090000}"/>
    <cellStyle name="Comma 4 4 2 2 4 4 2 2" xfId="2335" xr:uid="{00000000-0005-0000-0000-00000E090000}"/>
    <cellStyle name="Comma 4 4 2 2 4 4 3" xfId="2336" xr:uid="{00000000-0005-0000-0000-00000F090000}"/>
    <cellStyle name="Comma 4 4 2 2 4 5" xfId="2337" xr:uid="{00000000-0005-0000-0000-000010090000}"/>
    <cellStyle name="Comma 4 4 2 2 4 5 2" xfId="2338" xr:uid="{00000000-0005-0000-0000-000011090000}"/>
    <cellStyle name="Comma 4 4 2 2 4 6" xfId="2339" xr:uid="{00000000-0005-0000-0000-000012090000}"/>
    <cellStyle name="Comma 4 4 2 2 5" xfId="2340" xr:uid="{00000000-0005-0000-0000-000013090000}"/>
    <cellStyle name="Comma 4 4 2 2 5 2" xfId="2341" xr:uid="{00000000-0005-0000-0000-000014090000}"/>
    <cellStyle name="Comma 4 4 2 2 5 2 2" xfId="2342" xr:uid="{00000000-0005-0000-0000-000015090000}"/>
    <cellStyle name="Comma 4 4 2 2 5 2 2 2" xfId="2343" xr:uid="{00000000-0005-0000-0000-000016090000}"/>
    <cellStyle name="Comma 4 4 2 2 5 2 2 2 2" xfId="2344" xr:uid="{00000000-0005-0000-0000-000017090000}"/>
    <cellStyle name="Comma 4 4 2 2 5 2 2 3" xfId="2345" xr:uid="{00000000-0005-0000-0000-000018090000}"/>
    <cellStyle name="Comma 4 4 2 2 5 2 3" xfId="2346" xr:uid="{00000000-0005-0000-0000-000019090000}"/>
    <cellStyle name="Comma 4 4 2 2 5 2 3 2" xfId="2347" xr:uid="{00000000-0005-0000-0000-00001A090000}"/>
    <cellStyle name="Comma 4 4 2 2 5 2 4" xfId="2348" xr:uid="{00000000-0005-0000-0000-00001B090000}"/>
    <cellStyle name="Comma 4 4 2 2 5 3" xfId="2349" xr:uid="{00000000-0005-0000-0000-00001C090000}"/>
    <cellStyle name="Comma 4 4 2 2 5 3 2" xfId="2350" xr:uid="{00000000-0005-0000-0000-00001D090000}"/>
    <cellStyle name="Comma 4 4 2 2 5 3 2 2" xfId="2351" xr:uid="{00000000-0005-0000-0000-00001E090000}"/>
    <cellStyle name="Comma 4 4 2 2 5 3 2 2 2" xfId="2352" xr:uid="{00000000-0005-0000-0000-00001F090000}"/>
    <cellStyle name="Comma 4 4 2 2 5 3 2 3" xfId="2353" xr:uid="{00000000-0005-0000-0000-000020090000}"/>
    <cellStyle name="Comma 4 4 2 2 5 4" xfId="2354" xr:uid="{00000000-0005-0000-0000-000021090000}"/>
    <cellStyle name="Comma 4 4 2 2 5 4 2" xfId="2355" xr:uid="{00000000-0005-0000-0000-000022090000}"/>
    <cellStyle name="Comma 4 4 2 2 5 4 2 2" xfId="2356" xr:uid="{00000000-0005-0000-0000-000023090000}"/>
    <cellStyle name="Comma 4 4 2 2 5 4 3" xfId="2357" xr:uid="{00000000-0005-0000-0000-000024090000}"/>
    <cellStyle name="Comma 4 4 2 2 5 5" xfId="2358" xr:uid="{00000000-0005-0000-0000-000025090000}"/>
    <cellStyle name="Comma 4 4 2 2 5 5 2" xfId="2359" xr:uid="{00000000-0005-0000-0000-000026090000}"/>
    <cellStyle name="Comma 4 4 2 2 5 6" xfId="2360" xr:uid="{00000000-0005-0000-0000-000027090000}"/>
    <cellStyle name="Comma 4 4 2 2 6" xfId="2361" xr:uid="{00000000-0005-0000-0000-000028090000}"/>
    <cellStyle name="Comma 4 4 2 2 6 2" xfId="2362" xr:uid="{00000000-0005-0000-0000-000029090000}"/>
    <cellStyle name="Comma 4 4 2 2 6 2 2" xfId="2363" xr:uid="{00000000-0005-0000-0000-00002A090000}"/>
    <cellStyle name="Comma 4 4 2 2 6 2 2 2" xfId="2364" xr:uid="{00000000-0005-0000-0000-00002B090000}"/>
    <cellStyle name="Comma 4 4 2 2 6 2 2 2 2" xfId="2365" xr:uid="{00000000-0005-0000-0000-00002C090000}"/>
    <cellStyle name="Comma 4 4 2 2 6 2 2 3" xfId="2366" xr:uid="{00000000-0005-0000-0000-00002D090000}"/>
    <cellStyle name="Comma 4 4 2 2 6 2 3" xfId="2367" xr:uid="{00000000-0005-0000-0000-00002E090000}"/>
    <cellStyle name="Comma 4 4 2 2 6 2 3 2" xfId="2368" xr:uid="{00000000-0005-0000-0000-00002F090000}"/>
    <cellStyle name="Comma 4 4 2 2 6 2 4" xfId="2369" xr:uid="{00000000-0005-0000-0000-000030090000}"/>
    <cellStyle name="Comma 4 4 2 2 6 3" xfId="2370" xr:uid="{00000000-0005-0000-0000-000031090000}"/>
    <cellStyle name="Comma 4 4 2 2 6 3 2" xfId="2371" xr:uid="{00000000-0005-0000-0000-000032090000}"/>
    <cellStyle name="Comma 4 4 2 2 6 3 2 2" xfId="2372" xr:uid="{00000000-0005-0000-0000-000033090000}"/>
    <cellStyle name="Comma 4 4 2 2 6 3 2 2 2" xfId="2373" xr:uid="{00000000-0005-0000-0000-000034090000}"/>
    <cellStyle name="Comma 4 4 2 2 6 3 2 3" xfId="2374" xr:uid="{00000000-0005-0000-0000-000035090000}"/>
    <cellStyle name="Comma 4 4 2 2 6 4" xfId="2375" xr:uid="{00000000-0005-0000-0000-000036090000}"/>
    <cellStyle name="Comma 4 4 2 2 6 4 2" xfId="2376" xr:uid="{00000000-0005-0000-0000-000037090000}"/>
    <cellStyle name="Comma 4 4 2 2 6 4 2 2" xfId="2377" xr:uid="{00000000-0005-0000-0000-000038090000}"/>
    <cellStyle name="Comma 4 4 2 2 6 4 3" xfId="2378" xr:uid="{00000000-0005-0000-0000-000039090000}"/>
    <cellStyle name="Comma 4 4 2 2 6 5" xfId="2379" xr:uid="{00000000-0005-0000-0000-00003A090000}"/>
    <cellStyle name="Comma 4 4 2 2 6 5 2" xfId="2380" xr:uid="{00000000-0005-0000-0000-00003B090000}"/>
    <cellStyle name="Comma 4 4 2 2 6 6" xfId="2381" xr:uid="{00000000-0005-0000-0000-00003C090000}"/>
    <cellStyle name="Comma 4 4 2 2 7" xfId="2382" xr:uid="{00000000-0005-0000-0000-00003D090000}"/>
    <cellStyle name="Comma 4 4 2 2 7 2" xfId="2383" xr:uid="{00000000-0005-0000-0000-00003E090000}"/>
    <cellStyle name="Comma 4 4 2 2 7 2 2" xfId="2384" xr:uid="{00000000-0005-0000-0000-00003F090000}"/>
    <cellStyle name="Comma 4 4 2 2 7 2 2 2" xfId="2385" xr:uid="{00000000-0005-0000-0000-000040090000}"/>
    <cellStyle name="Comma 4 4 2 2 7 2 2 2 2" xfId="2386" xr:uid="{00000000-0005-0000-0000-000041090000}"/>
    <cellStyle name="Comma 4 4 2 2 7 2 2 3" xfId="2387" xr:uid="{00000000-0005-0000-0000-000042090000}"/>
    <cellStyle name="Comma 4 4 2 2 7 2 3" xfId="2388" xr:uid="{00000000-0005-0000-0000-000043090000}"/>
    <cellStyle name="Comma 4 4 2 2 7 2 3 2" xfId="2389" xr:uid="{00000000-0005-0000-0000-000044090000}"/>
    <cellStyle name="Comma 4 4 2 2 7 2 4" xfId="2390" xr:uid="{00000000-0005-0000-0000-000045090000}"/>
    <cellStyle name="Comma 4 4 2 2 7 3" xfId="2391" xr:uid="{00000000-0005-0000-0000-000046090000}"/>
    <cellStyle name="Comma 4 4 2 2 7 3 2" xfId="2392" xr:uid="{00000000-0005-0000-0000-000047090000}"/>
    <cellStyle name="Comma 4 4 2 2 7 3 2 2" xfId="2393" xr:uid="{00000000-0005-0000-0000-000048090000}"/>
    <cellStyle name="Comma 4 4 2 2 7 3 3" xfId="2394" xr:uid="{00000000-0005-0000-0000-000049090000}"/>
    <cellStyle name="Comma 4 4 2 2 7 4" xfId="2395" xr:uid="{00000000-0005-0000-0000-00004A090000}"/>
    <cellStyle name="Comma 4 4 2 2 7 4 2" xfId="2396" xr:uid="{00000000-0005-0000-0000-00004B090000}"/>
    <cellStyle name="Comma 4 4 2 2 7 5" xfId="2397" xr:uid="{00000000-0005-0000-0000-00004C090000}"/>
    <cellStyle name="Comma 4 4 2 2 8" xfId="2398" xr:uid="{00000000-0005-0000-0000-00004D090000}"/>
    <cellStyle name="Comma 4 4 2 2 8 2" xfId="2399" xr:uid="{00000000-0005-0000-0000-00004E090000}"/>
    <cellStyle name="Comma 4 4 2 2 8 2 2" xfId="2400" xr:uid="{00000000-0005-0000-0000-00004F090000}"/>
    <cellStyle name="Comma 4 4 2 2 8 2 2 2" xfId="2401" xr:uid="{00000000-0005-0000-0000-000050090000}"/>
    <cellStyle name="Comma 4 4 2 2 8 2 3" xfId="2402" xr:uid="{00000000-0005-0000-0000-000051090000}"/>
    <cellStyle name="Comma 4 4 2 2 8 3" xfId="2403" xr:uid="{00000000-0005-0000-0000-000052090000}"/>
    <cellStyle name="Comma 4 4 2 2 8 3 2" xfId="2404" xr:uid="{00000000-0005-0000-0000-000053090000}"/>
    <cellStyle name="Comma 4 4 2 2 8 4" xfId="2405" xr:uid="{00000000-0005-0000-0000-000054090000}"/>
    <cellStyle name="Comma 4 4 2 2 9" xfId="2406" xr:uid="{00000000-0005-0000-0000-000055090000}"/>
    <cellStyle name="Comma 4 4 2 2 9 2" xfId="2407" xr:uid="{00000000-0005-0000-0000-000056090000}"/>
    <cellStyle name="Comma 4 4 2 2 9 2 2" xfId="2408" xr:uid="{00000000-0005-0000-0000-000057090000}"/>
    <cellStyle name="Comma 4 4 2 2 9 2 2 2" xfId="2409" xr:uid="{00000000-0005-0000-0000-000058090000}"/>
    <cellStyle name="Comma 4 4 2 2 9 2 3" xfId="2410" xr:uid="{00000000-0005-0000-0000-000059090000}"/>
    <cellStyle name="Comma 4 4 2 3" xfId="2411" xr:uid="{00000000-0005-0000-0000-00005A090000}"/>
    <cellStyle name="Comma 4 4 2 3 2" xfId="2412" xr:uid="{00000000-0005-0000-0000-00005B090000}"/>
    <cellStyle name="Comma 4 4 2 3 2 2" xfId="2413" xr:uid="{00000000-0005-0000-0000-00005C090000}"/>
    <cellStyle name="Comma 4 4 2 3 2 2 2" xfId="2414" xr:uid="{00000000-0005-0000-0000-00005D090000}"/>
    <cellStyle name="Comma 4 4 2 3 2 2 2 2" xfId="2415" xr:uid="{00000000-0005-0000-0000-00005E090000}"/>
    <cellStyle name="Comma 4 4 2 3 2 2 2 2 2" xfId="2416" xr:uid="{00000000-0005-0000-0000-00005F090000}"/>
    <cellStyle name="Comma 4 4 2 3 2 2 2 3" xfId="2417" xr:uid="{00000000-0005-0000-0000-000060090000}"/>
    <cellStyle name="Comma 4 4 2 3 2 2 3" xfId="2418" xr:uid="{00000000-0005-0000-0000-000061090000}"/>
    <cellStyle name="Comma 4 4 2 3 2 2 3 2" xfId="2419" xr:uid="{00000000-0005-0000-0000-000062090000}"/>
    <cellStyle name="Comma 4 4 2 3 2 2 4" xfId="2420" xr:uid="{00000000-0005-0000-0000-000063090000}"/>
    <cellStyle name="Comma 4 4 2 3 2 3" xfId="2421" xr:uid="{00000000-0005-0000-0000-000064090000}"/>
    <cellStyle name="Comma 4 4 2 3 2 3 2" xfId="2422" xr:uid="{00000000-0005-0000-0000-000065090000}"/>
    <cellStyle name="Comma 4 4 2 3 2 3 2 2" xfId="2423" xr:uid="{00000000-0005-0000-0000-000066090000}"/>
    <cellStyle name="Comma 4 4 2 3 2 3 2 2 2" xfId="2424" xr:uid="{00000000-0005-0000-0000-000067090000}"/>
    <cellStyle name="Comma 4 4 2 3 2 3 2 3" xfId="2425" xr:uid="{00000000-0005-0000-0000-000068090000}"/>
    <cellStyle name="Comma 4 4 2 3 2 4" xfId="2426" xr:uid="{00000000-0005-0000-0000-000069090000}"/>
    <cellStyle name="Comma 4 4 2 3 2 4 2" xfId="2427" xr:uid="{00000000-0005-0000-0000-00006A090000}"/>
    <cellStyle name="Comma 4 4 2 3 2 4 2 2" xfId="2428" xr:uid="{00000000-0005-0000-0000-00006B090000}"/>
    <cellStyle name="Comma 4 4 2 3 2 4 3" xfId="2429" xr:uid="{00000000-0005-0000-0000-00006C090000}"/>
    <cellStyle name="Comma 4 4 2 3 2 5" xfId="2430" xr:uid="{00000000-0005-0000-0000-00006D090000}"/>
    <cellStyle name="Comma 4 4 2 3 2 5 2" xfId="2431" xr:uid="{00000000-0005-0000-0000-00006E090000}"/>
    <cellStyle name="Comma 4 4 2 3 2 6" xfId="2432" xr:uid="{00000000-0005-0000-0000-00006F090000}"/>
    <cellStyle name="Comma 4 4 2 3 3" xfId="2433" xr:uid="{00000000-0005-0000-0000-000070090000}"/>
    <cellStyle name="Comma 4 4 2 3 3 2" xfId="2434" xr:uid="{00000000-0005-0000-0000-000071090000}"/>
    <cellStyle name="Comma 4 4 2 3 3 2 2" xfId="2435" xr:uid="{00000000-0005-0000-0000-000072090000}"/>
    <cellStyle name="Comma 4 4 2 3 3 2 2 2" xfId="2436" xr:uid="{00000000-0005-0000-0000-000073090000}"/>
    <cellStyle name="Comma 4 4 2 3 3 2 2 2 2" xfId="2437" xr:uid="{00000000-0005-0000-0000-000074090000}"/>
    <cellStyle name="Comma 4 4 2 3 3 2 2 3" xfId="2438" xr:uid="{00000000-0005-0000-0000-000075090000}"/>
    <cellStyle name="Comma 4 4 2 3 3 2 3" xfId="2439" xr:uid="{00000000-0005-0000-0000-000076090000}"/>
    <cellStyle name="Comma 4 4 2 3 3 2 3 2" xfId="2440" xr:uid="{00000000-0005-0000-0000-000077090000}"/>
    <cellStyle name="Comma 4 4 2 3 3 2 4" xfId="2441" xr:uid="{00000000-0005-0000-0000-000078090000}"/>
    <cellStyle name="Comma 4 4 2 3 3 3" xfId="2442" xr:uid="{00000000-0005-0000-0000-000079090000}"/>
    <cellStyle name="Comma 4 4 2 3 3 3 2" xfId="2443" xr:uid="{00000000-0005-0000-0000-00007A090000}"/>
    <cellStyle name="Comma 4 4 2 3 3 3 2 2" xfId="2444" xr:uid="{00000000-0005-0000-0000-00007B090000}"/>
    <cellStyle name="Comma 4 4 2 3 3 3 3" xfId="2445" xr:uid="{00000000-0005-0000-0000-00007C090000}"/>
    <cellStyle name="Comma 4 4 2 3 3 4" xfId="2446" xr:uid="{00000000-0005-0000-0000-00007D090000}"/>
    <cellStyle name="Comma 4 4 2 3 3 4 2" xfId="2447" xr:uid="{00000000-0005-0000-0000-00007E090000}"/>
    <cellStyle name="Comma 4 4 2 3 3 5" xfId="2448" xr:uid="{00000000-0005-0000-0000-00007F090000}"/>
    <cellStyle name="Comma 4 4 2 3 4" xfId="2449" xr:uid="{00000000-0005-0000-0000-000080090000}"/>
    <cellStyle name="Comma 4 4 2 3 4 2" xfId="2450" xr:uid="{00000000-0005-0000-0000-000081090000}"/>
    <cellStyle name="Comma 4 4 2 3 4 2 2" xfId="2451" xr:uid="{00000000-0005-0000-0000-000082090000}"/>
    <cellStyle name="Comma 4 4 2 3 4 2 2 2" xfId="2452" xr:uid="{00000000-0005-0000-0000-000083090000}"/>
    <cellStyle name="Comma 4 4 2 3 4 2 3" xfId="2453" xr:uid="{00000000-0005-0000-0000-000084090000}"/>
    <cellStyle name="Comma 4 4 2 3 4 3" xfId="2454" xr:uid="{00000000-0005-0000-0000-000085090000}"/>
    <cellStyle name="Comma 4 4 2 3 4 3 2" xfId="2455" xr:uid="{00000000-0005-0000-0000-000086090000}"/>
    <cellStyle name="Comma 4 4 2 3 4 4" xfId="2456" xr:uid="{00000000-0005-0000-0000-000087090000}"/>
    <cellStyle name="Comma 4 4 2 3 5" xfId="2457" xr:uid="{00000000-0005-0000-0000-000088090000}"/>
    <cellStyle name="Comma 4 4 2 3 5 2" xfId="2458" xr:uid="{00000000-0005-0000-0000-000089090000}"/>
    <cellStyle name="Comma 4 4 2 3 5 2 2" xfId="2459" xr:uid="{00000000-0005-0000-0000-00008A090000}"/>
    <cellStyle name="Comma 4 4 2 3 5 2 2 2" xfId="2460" xr:uid="{00000000-0005-0000-0000-00008B090000}"/>
    <cellStyle name="Comma 4 4 2 3 5 2 3" xfId="2461" xr:uid="{00000000-0005-0000-0000-00008C090000}"/>
    <cellStyle name="Comma 4 4 2 3 6" xfId="2462" xr:uid="{00000000-0005-0000-0000-00008D090000}"/>
    <cellStyle name="Comma 4 4 2 3 6 2" xfId="2463" xr:uid="{00000000-0005-0000-0000-00008E090000}"/>
    <cellStyle name="Comma 4 4 2 3 6 2 2" xfId="2464" xr:uid="{00000000-0005-0000-0000-00008F090000}"/>
    <cellStyle name="Comma 4 4 2 3 6 3" xfId="2465" xr:uid="{00000000-0005-0000-0000-000090090000}"/>
    <cellStyle name="Comma 4 4 2 3 7" xfId="2466" xr:uid="{00000000-0005-0000-0000-000091090000}"/>
    <cellStyle name="Comma 4 4 2 3 7 2" xfId="2467" xr:uid="{00000000-0005-0000-0000-000092090000}"/>
    <cellStyle name="Comma 4 4 2 3 8" xfId="2468" xr:uid="{00000000-0005-0000-0000-000093090000}"/>
    <cellStyle name="Comma 4 4 2 4" xfId="2469" xr:uid="{00000000-0005-0000-0000-000094090000}"/>
    <cellStyle name="Comma 4 4 2 4 2" xfId="2470" xr:uid="{00000000-0005-0000-0000-000095090000}"/>
    <cellStyle name="Comma 4 4 2 4 2 2" xfId="2471" xr:uid="{00000000-0005-0000-0000-000096090000}"/>
    <cellStyle name="Comma 4 4 2 4 2 2 2" xfId="2472" xr:uid="{00000000-0005-0000-0000-000097090000}"/>
    <cellStyle name="Comma 4 4 2 4 2 2 2 2" xfId="2473" xr:uid="{00000000-0005-0000-0000-000098090000}"/>
    <cellStyle name="Comma 4 4 2 4 2 2 3" xfId="2474" xr:uid="{00000000-0005-0000-0000-000099090000}"/>
    <cellStyle name="Comma 4 4 2 4 2 3" xfId="2475" xr:uid="{00000000-0005-0000-0000-00009A090000}"/>
    <cellStyle name="Comma 4 4 2 4 2 3 2" xfId="2476" xr:uid="{00000000-0005-0000-0000-00009B090000}"/>
    <cellStyle name="Comma 4 4 2 4 2 4" xfId="2477" xr:uid="{00000000-0005-0000-0000-00009C090000}"/>
    <cellStyle name="Comma 4 4 2 4 3" xfId="2478" xr:uid="{00000000-0005-0000-0000-00009D090000}"/>
    <cellStyle name="Comma 4 4 2 4 3 2" xfId="2479" xr:uid="{00000000-0005-0000-0000-00009E090000}"/>
    <cellStyle name="Comma 4 4 2 4 3 2 2" xfId="2480" xr:uid="{00000000-0005-0000-0000-00009F090000}"/>
    <cellStyle name="Comma 4 4 2 4 3 2 2 2" xfId="2481" xr:uid="{00000000-0005-0000-0000-0000A0090000}"/>
    <cellStyle name="Comma 4 4 2 4 3 2 3" xfId="2482" xr:uid="{00000000-0005-0000-0000-0000A1090000}"/>
    <cellStyle name="Comma 4 4 2 4 4" xfId="2483" xr:uid="{00000000-0005-0000-0000-0000A2090000}"/>
    <cellStyle name="Comma 4 4 2 4 4 2" xfId="2484" xr:uid="{00000000-0005-0000-0000-0000A3090000}"/>
    <cellStyle name="Comma 4 4 2 4 4 2 2" xfId="2485" xr:uid="{00000000-0005-0000-0000-0000A4090000}"/>
    <cellStyle name="Comma 4 4 2 4 4 3" xfId="2486" xr:uid="{00000000-0005-0000-0000-0000A5090000}"/>
    <cellStyle name="Comma 4 4 2 4 5" xfId="2487" xr:uid="{00000000-0005-0000-0000-0000A6090000}"/>
    <cellStyle name="Comma 4 4 2 4 5 2" xfId="2488" xr:uid="{00000000-0005-0000-0000-0000A7090000}"/>
    <cellStyle name="Comma 4 4 2 4 6" xfId="2489" xr:uid="{00000000-0005-0000-0000-0000A8090000}"/>
    <cellStyle name="Comma 4 4 2 5" xfId="2490" xr:uid="{00000000-0005-0000-0000-0000A9090000}"/>
    <cellStyle name="Comma 4 4 2 5 2" xfId="2491" xr:uid="{00000000-0005-0000-0000-0000AA090000}"/>
    <cellStyle name="Comma 4 4 2 5 2 2" xfId="2492" xr:uid="{00000000-0005-0000-0000-0000AB090000}"/>
    <cellStyle name="Comma 4 4 2 5 2 2 2" xfId="2493" xr:uid="{00000000-0005-0000-0000-0000AC090000}"/>
    <cellStyle name="Comma 4 4 2 5 2 2 2 2" xfId="2494" xr:uid="{00000000-0005-0000-0000-0000AD090000}"/>
    <cellStyle name="Comma 4 4 2 5 2 2 3" xfId="2495" xr:uid="{00000000-0005-0000-0000-0000AE090000}"/>
    <cellStyle name="Comma 4 4 2 5 2 3" xfId="2496" xr:uid="{00000000-0005-0000-0000-0000AF090000}"/>
    <cellStyle name="Comma 4 4 2 5 2 3 2" xfId="2497" xr:uid="{00000000-0005-0000-0000-0000B0090000}"/>
    <cellStyle name="Comma 4 4 2 5 2 4" xfId="2498" xr:uid="{00000000-0005-0000-0000-0000B1090000}"/>
    <cellStyle name="Comma 4 4 2 5 3" xfId="2499" xr:uid="{00000000-0005-0000-0000-0000B2090000}"/>
    <cellStyle name="Comma 4 4 2 5 3 2" xfId="2500" xr:uid="{00000000-0005-0000-0000-0000B3090000}"/>
    <cellStyle name="Comma 4 4 2 5 3 2 2" xfId="2501" xr:uid="{00000000-0005-0000-0000-0000B4090000}"/>
    <cellStyle name="Comma 4 4 2 5 3 2 2 2" xfId="2502" xr:uid="{00000000-0005-0000-0000-0000B5090000}"/>
    <cellStyle name="Comma 4 4 2 5 3 2 3" xfId="2503" xr:uid="{00000000-0005-0000-0000-0000B6090000}"/>
    <cellStyle name="Comma 4 4 2 5 4" xfId="2504" xr:uid="{00000000-0005-0000-0000-0000B7090000}"/>
    <cellStyle name="Comma 4 4 2 5 4 2" xfId="2505" xr:uid="{00000000-0005-0000-0000-0000B8090000}"/>
    <cellStyle name="Comma 4 4 2 5 4 2 2" xfId="2506" xr:uid="{00000000-0005-0000-0000-0000B9090000}"/>
    <cellStyle name="Comma 4 4 2 5 4 3" xfId="2507" xr:uid="{00000000-0005-0000-0000-0000BA090000}"/>
    <cellStyle name="Comma 4 4 2 5 5" xfId="2508" xr:uid="{00000000-0005-0000-0000-0000BB090000}"/>
    <cellStyle name="Comma 4 4 2 5 5 2" xfId="2509" xr:uid="{00000000-0005-0000-0000-0000BC090000}"/>
    <cellStyle name="Comma 4 4 2 5 6" xfId="2510" xr:uid="{00000000-0005-0000-0000-0000BD090000}"/>
    <cellStyle name="Comma 4 4 2 6" xfId="2511" xr:uid="{00000000-0005-0000-0000-0000BE090000}"/>
    <cellStyle name="Comma 4 4 2 6 2" xfId="2512" xr:uid="{00000000-0005-0000-0000-0000BF090000}"/>
    <cellStyle name="Comma 4 4 2 6 2 2" xfId="2513" xr:uid="{00000000-0005-0000-0000-0000C0090000}"/>
    <cellStyle name="Comma 4 4 2 6 2 2 2" xfId="2514" xr:uid="{00000000-0005-0000-0000-0000C1090000}"/>
    <cellStyle name="Comma 4 4 2 6 2 2 2 2" xfId="2515" xr:uid="{00000000-0005-0000-0000-0000C2090000}"/>
    <cellStyle name="Comma 4 4 2 6 2 2 3" xfId="2516" xr:uid="{00000000-0005-0000-0000-0000C3090000}"/>
    <cellStyle name="Comma 4 4 2 6 2 3" xfId="2517" xr:uid="{00000000-0005-0000-0000-0000C4090000}"/>
    <cellStyle name="Comma 4 4 2 6 2 3 2" xfId="2518" xr:uid="{00000000-0005-0000-0000-0000C5090000}"/>
    <cellStyle name="Comma 4 4 2 6 2 4" xfId="2519" xr:uid="{00000000-0005-0000-0000-0000C6090000}"/>
    <cellStyle name="Comma 4 4 2 6 3" xfId="2520" xr:uid="{00000000-0005-0000-0000-0000C7090000}"/>
    <cellStyle name="Comma 4 4 2 6 3 2" xfId="2521" xr:uid="{00000000-0005-0000-0000-0000C8090000}"/>
    <cellStyle name="Comma 4 4 2 6 3 2 2" xfId="2522" xr:uid="{00000000-0005-0000-0000-0000C9090000}"/>
    <cellStyle name="Comma 4 4 2 6 3 2 2 2" xfId="2523" xr:uid="{00000000-0005-0000-0000-0000CA090000}"/>
    <cellStyle name="Comma 4 4 2 6 3 2 3" xfId="2524" xr:uid="{00000000-0005-0000-0000-0000CB090000}"/>
    <cellStyle name="Comma 4 4 2 6 4" xfId="2525" xr:uid="{00000000-0005-0000-0000-0000CC090000}"/>
    <cellStyle name="Comma 4 4 2 6 4 2" xfId="2526" xr:uid="{00000000-0005-0000-0000-0000CD090000}"/>
    <cellStyle name="Comma 4 4 2 6 4 2 2" xfId="2527" xr:uid="{00000000-0005-0000-0000-0000CE090000}"/>
    <cellStyle name="Comma 4 4 2 6 4 3" xfId="2528" xr:uid="{00000000-0005-0000-0000-0000CF090000}"/>
    <cellStyle name="Comma 4 4 2 6 5" xfId="2529" xr:uid="{00000000-0005-0000-0000-0000D0090000}"/>
    <cellStyle name="Comma 4 4 2 6 5 2" xfId="2530" xr:uid="{00000000-0005-0000-0000-0000D1090000}"/>
    <cellStyle name="Comma 4 4 2 6 6" xfId="2531" xr:uid="{00000000-0005-0000-0000-0000D2090000}"/>
    <cellStyle name="Comma 4 4 2 7" xfId="2532" xr:uid="{00000000-0005-0000-0000-0000D3090000}"/>
    <cellStyle name="Comma 4 4 2 7 2" xfId="2533" xr:uid="{00000000-0005-0000-0000-0000D4090000}"/>
    <cellStyle name="Comma 4 4 2 7 2 2" xfId="2534" xr:uid="{00000000-0005-0000-0000-0000D5090000}"/>
    <cellStyle name="Comma 4 4 2 7 2 2 2" xfId="2535" xr:uid="{00000000-0005-0000-0000-0000D6090000}"/>
    <cellStyle name="Comma 4 4 2 7 2 2 2 2" xfId="2536" xr:uid="{00000000-0005-0000-0000-0000D7090000}"/>
    <cellStyle name="Comma 4 4 2 7 2 2 3" xfId="2537" xr:uid="{00000000-0005-0000-0000-0000D8090000}"/>
    <cellStyle name="Comma 4 4 2 7 2 3" xfId="2538" xr:uid="{00000000-0005-0000-0000-0000D9090000}"/>
    <cellStyle name="Comma 4 4 2 7 2 3 2" xfId="2539" xr:uid="{00000000-0005-0000-0000-0000DA090000}"/>
    <cellStyle name="Comma 4 4 2 7 2 4" xfId="2540" xr:uid="{00000000-0005-0000-0000-0000DB090000}"/>
    <cellStyle name="Comma 4 4 2 7 3" xfId="2541" xr:uid="{00000000-0005-0000-0000-0000DC090000}"/>
    <cellStyle name="Comma 4 4 2 7 3 2" xfId="2542" xr:uid="{00000000-0005-0000-0000-0000DD090000}"/>
    <cellStyle name="Comma 4 4 2 7 3 2 2" xfId="2543" xr:uid="{00000000-0005-0000-0000-0000DE090000}"/>
    <cellStyle name="Comma 4 4 2 7 3 2 2 2" xfId="2544" xr:uid="{00000000-0005-0000-0000-0000DF090000}"/>
    <cellStyle name="Comma 4 4 2 7 3 2 3" xfId="2545" xr:uid="{00000000-0005-0000-0000-0000E0090000}"/>
    <cellStyle name="Comma 4 4 2 7 4" xfId="2546" xr:uid="{00000000-0005-0000-0000-0000E1090000}"/>
    <cellStyle name="Comma 4 4 2 7 4 2" xfId="2547" xr:uid="{00000000-0005-0000-0000-0000E2090000}"/>
    <cellStyle name="Comma 4 4 2 7 4 2 2" xfId="2548" xr:uid="{00000000-0005-0000-0000-0000E3090000}"/>
    <cellStyle name="Comma 4 4 2 7 4 3" xfId="2549" xr:uid="{00000000-0005-0000-0000-0000E4090000}"/>
    <cellStyle name="Comma 4 4 2 7 5" xfId="2550" xr:uid="{00000000-0005-0000-0000-0000E5090000}"/>
    <cellStyle name="Comma 4 4 2 7 5 2" xfId="2551" xr:uid="{00000000-0005-0000-0000-0000E6090000}"/>
    <cellStyle name="Comma 4 4 2 7 6" xfId="2552" xr:uid="{00000000-0005-0000-0000-0000E7090000}"/>
    <cellStyle name="Comma 4 4 2 8" xfId="2553" xr:uid="{00000000-0005-0000-0000-0000E8090000}"/>
    <cellStyle name="Comma 4 4 2 8 2" xfId="2554" xr:uid="{00000000-0005-0000-0000-0000E9090000}"/>
    <cellStyle name="Comma 4 4 2 8 2 2" xfId="2555" xr:uid="{00000000-0005-0000-0000-0000EA090000}"/>
    <cellStyle name="Comma 4 4 2 8 2 2 2" xfId="2556" xr:uid="{00000000-0005-0000-0000-0000EB090000}"/>
    <cellStyle name="Comma 4 4 2 8 2 2 2 2" xfId="2557" xr:uid="{00000000-0005-0000-0000-0000EC090000}"/>
    <cellStyle name="Comma 4 4 2 8 2 2 3" xfId="2558" xr:uid="{00000000-0005-0000-0000-0000ED090000}"/>
    <cellStyle name="Comma 4 4 2 8 2 3" xfId="2559" xr:uid="{00000000-0005-0000-0000-0000EE090000}"/>
    <cellStyle name="Comma 4 4 2 8 2 3 2" xfId="2560" xr:uid="{00000000-0005-0000-0000-0000EF090000}"/>
    <cellStyle name="Comma 4 4 2 8 2 4" xfId="2561" xr:uid="{00000000-0005-0000-0000-0000F0090000}"/>
    <cellStyle name="Comma 4 4 2 8 3" xfId="2562" xr:uid="{00000000-0005-0000-0000-0000F1090000}"/>
    <cellStyle name="Comma 4 4 2 8 3 2" xfId="2563" xr:uid="{00000000-0005-0000-0000-0000F2090000}"/>
    <cellStyle name="Comma 4 4 2 8 3 2 2" xfId="2564" xr:uid="{00000000-0005-0000-0000-0000F3090000}"/>
    <cellStyle name="Comma 4 4 2 8 3 3" xfId="2565" xr:uid="{00000000-0005-0000-0000-0000F4090000}"/>
    <cellStyle name="Comma 4 4 2 8 4" xfId="2566" xr:uid="{00000000-0005-0000-0000-0000F5090000}"/>
    <cellStyle name="Comma 4 4 2 8 4 2" xfId="2567" xr:uid="{00000000-0005-0000-0000-0000F6090000}"/>
    <cellStyle name="Comma 4 4 2 8 5" xfId="2568" xr:uid="{00000000-0005-0000-0000-0000F7090000}"/>
    <cellStyle name="Comma 4 4 2 9" xfId="2569" xr:uid="{00000000-0005-0000-0000-0000F8090000}"/>
    <cellStyle name="Comma 4 4 2 9 2" xfId="2570" xr:uid="{00000000-0005-0000-0000-0000F9090000}"/>
    <cellStyle name="Comma 4 4 2 9 2 2" xfId="2571" xr:uid="{00000000-0005-0000-0000-0000FA090000}"/>
    <cellStyle name="Comma 4 4 2 9 2 2 2" xfId="2572" xr:uid="{00000000-0005-0000-0000-0000FB090000}"/>
    <cellStyle name="Comma 4 4 2 9 2 3" xfId="2573" xr:uid="{00000000-0005-0000-0000-0000FC090000}"/>
    <cellStyle name="Comma 4 4 2 9 3" xfId="2574" xr:uid="{00000000-0005-0000-0000-0000FD090000}"/>
    <cellStyle name="Comma 4 4 2 9 3 2" xfId="2575" xr:uid="{00000000-0005-0000-0000-0000FE090000}"/>
    <cellStyle name="Comma 4 4 2 9 4" xfId="2576" xr:uid="{00000000-0005-0000-0000-0000FF090000}"/>
    <cellStyle name="Comma 4 4 3" xfId="2577" xr:uid="{00000000-0005-0000-0000-0000000A0000}"/>
    <cellStyle name="Comma 4 4 3 10" xfId="2578" xr:uid="{00000000-0005-0000-0000-0000010A0000}"/>
    <cellStyle name="Comma 4 4 3 10 2" xfId="2579" xr:uid="{00000000-0005-0000-0000-0000020A0000}"/>
    <cellStyle name="Comma 4 4 3 10 2 2" xfId="2580" xr:uid="{00000000-0005-0000-0000-0000030A0000}"/>
    <cellStyle name="Comma 4 4 3 10 3" xfId="2581" xr:uid="{00000000-0005-0000-0000-0000040A0000}"/>
    <cellStyle name="Comma 4 4 3 11" xfId="2582" xr:uid="{00000000-0005-0000-0000-0000050A0000}"/>
    <cellStyle name="Comma 4 4 3 11 2" xfId="2583" xr:uid="{00000000-0005-0000-0000-0000060A0000}"/>
    <cellStyle name="Comma 4 4 3 12" xfId="2584" xr:uid="{00000000-0005-0000-0000-0000070A0000}"/>
    <cellStyle name="Comma 4 4 3 2" xfId="2585" xr:uid="{00000000-0005-0000-0000-0000080A0000}"/>
    <cellStyle name="Comma 4 4 3 2 2" xfId="2586" xr:uid="{00000000-0005-0000-0000-0000090A0000}"/>
    <cellStyle name="Comma 4 4 3 2 2 2" xfId="2587" xr:uid="{00000000-0005-0000-0000-00000A0A0000}"/>
    <cellStyle name="Comma 4 4 3 2 2 2 2" xfId="2588" xr:uid="{00000000-0005-0000-0000-00000B0A0000}"/>
    <cellStyle name="Comma 4 4 3 2 2 2 2 2" xfId="2589" xr:uid="{00000000-0005-0000-0000-00000C0A0000}"/>
    <cellStyle name="Comma 4 4 3 2 2 2 2 2 2" xfId="2590" xr:uid="{00000000-0005-0000-0000-00000D0A0000}"/>
    <cellStyle name="Comma 4 4 3 2 2 2 2 3" xfId="2591" xr:uid="{00000000-0005-0000-0000-00000E0A0000}"/>
    <cellStyle name="Comma 4 4 3 2 2 2 3" xfId="2592" xr:uid="{00000000-0005-0000-0000-00000F0A0000}"/>
    <cellStyle name="Comma 4 4 3 2 2 2 3 2" xfId="2593" xr:uid="{00000000-0005-0000-0000-0000100A0000}"/>
    <cellStyle name="Comma 4 4 3 2 2 2 4" xfId="2594" xr:uid="{00000000-0005-0000-0000-0000110A0000}"/>
    <cellStyle name="Comma 4 4 3 2 2 3" xfId="2595" xr:uid="{00000000-0005-0000-0000-0000120A0000}"/>
    <cellStyle name="Comma 4 4 3 2 2 3 2" xfId="2596" xr:uid="{00000000-0005-0000-0000-0000130A0000}"/>
    <cellStyle name="Comma 4 4 3 2 2 3 2 2" xfId="2597" xr:uid="{00000000-0005-0000-0000-0000140A0000}"/>
    <cellStyle name="Comma 4 4 3 2 2 3 2 2 2" xfId="2598" xr:uid="{00000000-0005-0000-0000-0000150A0000}"/>
    <cellStyle name="Comma 4 4 3 2 2 3 2 3" xfId="2599" xr:uid="{00000000-0005-0000-0000-0000160A0000}"/>
    <cellStyle name="Comma 4 4 3 2 2 4" xfId="2600" xr:uid="{00000000-0005-0000-0000-0000170A0000}"/>
    <cellStyle name="Comma 4 4 3 2 2 4 2" xfId="2601" xr:uid="{00000000-0005-0000-0000-0000180A0000}"/>
    <cellStyle name="Comma 4 4 3 2 2 4 2 2" xfId="2602" xr:uid="{00000000-0005-0000-0000-0000190A0000}"/>
    <cellStyle name="Comma 4 4 3 2 2 4 3" xfId="2603" xr:uid="{00000000-0005-0000-0000-00001A0A0000}"/>
    <cellStyle name="Comma 4 4 3 2 2 5" xfId="2604" xr:uid="{00000000-0005-0000-0000-00001B0A0000}"/>
    <cellStyle name="Comma 4 4 3 2 2 5 2" xfId="2605" xr:uid="{00000000-0005-0000-0000-00001C0A0000}"/>
    <cellStyle name="Comma 4 4 3 2 2 6" xfId="2606" xr:uid="{00000000-0005-0000-0000-00001D0A0000}"/>
    <cellStyle name="Comma 4 4 3 2 3" xfId="2607" xr:uid="{00000000-0005-0000-0000-00001E0A0000}"/>
    <cellStyle name="Comma 4 4 3 2 3 2" xfId="2608" xr:uid="{00000000-0005-0000-0000-00001F0A0000}"/>
    <cellStyle name="Comma 4 4 3 2 3 2 2" xfId="2609" xr:uid="{00000000-0005-0000-0000-0000200A0000}"/>
    <cellStyle name="Comma 4 4 3 2 3 2 2 2" xfId="2610" xr:uid="{00000000-0005-0000-0000-0000210A0000}"/>
    <cellStyle name="Comma 4 4 3 2 3 2 2 2 2" xfId="2611" xr:uid="{00000000-0005-0000-0000-0000220A0000}"/>
    <cellStyle name="Comma 4 4 3 2 3 2 2 3" xfId="2612" xr:uid="{00000000-0005-0000-0000-0000230A0000}"/>
    <cellStyle name="Comma 4 4 3 2 3 2 3" xfId="2613" xr:uid="{00000000-0005-0000-0000-0000240A0000}"/>
    <cellStyle name="Comma 4 4 3 2 3 2 3 2" xfId="2614" xr:uid="{00000000-0005-0000-0000-0000250A0000}"/>
    <cellStyle name="Comma 4 4 3 2 3 2 4" xfId="2615" xr:uid="{00000000-0005-0000-0000-0000260A0000}"/>
    <cellStyle name="Comma 4 4 3 2 3 3" xfId="2616" xr:uid="{00000000-0005-0000-0000-0000270A0000}"/>
    <cellStyle name="Comma 4 4 3 2 3 3 2" xfId="2617" xr:uid="{00000000-0005-0000-0000-0000280A0000}"/>
    <cellStyle name="Comma 4 4 3 2 3 3 2 2" xfId="2618" xr:uid="{00000000-0005-0000-0000-0000290A0000}"/>
    <cellStyle name="Comma 4 4 3 2 3 3 3" xfId="2619" xr:uid="{00000000-0005-0000-0000-00002A0A0000}"/>
    <cellStyle name="Comma 4 4 3 2 3 4" xfId="2620" xr:uid="{00000000-0005-0000-0000-00002B0A0000}"/>
    <cellStyle name="Comma 4 4 3 2 3 4 2" xfId="2621" xr:uid="{00000000-0005-0000-0000-00002C0A0000}"/>
    <cellStyle name="Comma 4 4 3 2 3 5" xfId="2622" xr:uid="{00000000-0005-0000-0000-00002D0A0000}"/>
    <cellStyle name="Comma 4 4 3 2 4" xfId="2623" xr:uid="{00000000-0005-0000-0000-00002E0A0000}"/>
    <cellStyle name="Comma 4 4 3 2 4 2" xfId="2624" xr:uid="{00000000-0005-0000-0000-00002F0A0000}"/>
    <cellStyle name="Comma 4 4 3 2 4 2 2" xfId="2625" xr:uid="{00000000-0005-0000-0000-0000300A0000}"/>
    <cellStyle name="Comma 4 4 3 2 4 2 2 2" xfId="2626" xr:uid="{00000000-0005-0000-0000-0000310A0000}"/>
    <cellStyle name="Comma 4 4 3 2 4 2 3" xfId="2627" xr:uid="{00000000-0005-0000-0000-0000320A0000}"/>
    <cellStyle name="Comma 4 4 3 2 4 3" xfId="2628" xr:uid="{00000000-0005-0000-0000-0000330A0000}"/>
    <cellStyle name="Comma 4 4 3 2 4 3 2" xfId="2629" xr:uid="{00000000-0005-0000-0000-0000340A0000}"/>
    <cellStyle name="Comma 4 4 3 2 4 4" xfId="2630" xr:uid="{00000000-0005-0000-0000-0000350A0000}"/>
    <cellStyle name="Comma 4 4 3 2 5" xfId="2631" xr:uid="{00000000-0005-0000-0000-0000360A0000}"/>
    <cellStyle name="Comma 4 4 3 2 5 2" xfId="2632" xr:uid="{00000000-0005-0000-0000-0000370A0000}"/>
    <cellStyle name="Comma 4 4 3 2 5 2 2" xfId="2633" xr:uid="{00000000-0005-0000-0000-0000380A0000}"/>
    <cellStyle name="Comma 4 4 3 2 5 2 2 2" xfId="2634" xr:uid="{00000000-0005-0000-0000-0000390A0000}"/>
    <cellStyle name="Comma 4 4 3 2 5 2 3" xfId="2635" xr:uid="{00000000-0005-0000-0000-00003A0A0000}"/>
    <cellStyle name="Comma 4 4 3 2 6" xfId="2636" xr:uid="{00000000-0005-0000-0000-00003B0A0000}"/>
    <cellStyle name="Comma 4 4 3 2 6 2" xfId="2637" xr:uid="{00000000-0005-0000-0000-00003C0A0000}"/>
    <cellStyle name="Comma 4 4 3 2 6 2 2" xfId="2638" xr:uid="{00000000-0005-0000-0000-00003D0A0000}"/>
    <cellStyle name="Comma 4 4 3 2 6 3" xfId="2639" xr:uid="{00000000-0005-0000-0000-00003E0A0000}"/>
    <cellStyle name="Comma 4 4 3 2 7" xfId="2640" xr:uid="{00000000-0005-0000-0000-00003F0A0000}"/>
    <cellStyle name="Comma 4 4 3 2 7 2" xfId="2641" xr:uid="{00000000-0005-0000-0000-0000400A0000}"/>
    <cellStyle name="Comma 4 4 3 2 8" xfId="2642" xr:uid="{00000000-0005-0000-0000-0000410A0000}"/>
    <cellStyle name="Comma 4 4 3 3" xfId="2643" xr:uid="{00000000-0005-0000-0000-0000420A0000}"/>
    <cellStyle name="Comma 4 4 3 3 2" xfId="2644" xr:uid="{00000000-0005-0000-0000-0000430A0000}"/>
    <cellStyle name="Comma 4 4 3 3 2 2" xfId="2645" xr:uid="{00000000-0005-0000-0000-0000440A0000}"/>
    <cellStyle name="Comma 4 4 3 3 2 2 2" xfId="2646" xr:uid="{00000000-0005-0000-0000-0000450A0000}"/>
    <cellStyle name="Comma 4 4 3 3 2 2 2 2" xfId="2647" xr:uid="{00000000-0005-0000-0000-0000460A0000}"/>
    <cellStyle name="Comma 4 4 3 3 2 2 3" xfId="2648" xr:uid="{00000000-0005-0000-0000-0000470A0000}"/>
    <cellStyle name="Comma 4 4 3 3 2 3" xfId="2649" xr:uid="{00000000-0005-0000-0000-0000480A0000}"/>
    <cellStyle name="Comma 4 4 3 3 2 3 2" xfId="2650" xr:uid="{00000000-0005-0000-0000-0000490A0000}"/>
    <cellStyle name="Comma 4 4 3 3 2 4" xfId="2651" xr:uid="{00000000-0005-0000-0000-00004A0A0000}"/>
    <cellStyle name="Comma 4 4 3 3 3" xfId="2652" xr:uid="{00000000-0005-0000-0000-00004B0A0000}"/>
    <cellStyle name="Comma 4 4 3 3 3 2" xfId="2653" xr:uid="{00000000-0005-0000-0000-00004C0A0000}"/>
    <cellStyle name="Comma 4 4 3 3 3 2 2" xfId="2654" xr:uid="{00000000-0005-0000-0000-00004D0A0000}"/>
    <cellStyle name="Comma 4 4 3 3 3 2 2 2" xfId="2655" xr:uid="{00000000-0005-0000-0000-00004E0A0000}"/>
    <cellStyle name="Comma 4 4 3 3 3 2 3" xfId="2656" xr:uid="{00000000-0005-0000-0000-00004F0A0000}"/>
    <cellStyle name="Comma 4 4 3 3 4" xfId="2657" xr:uid="{00000000-0005-0000-0000-0000500A0000}"/>
    <cellStyle name="Comma 4 4 3 3 4 2" xfId="2658" xr:uid="{00000000-0005-0000-0000-0000510A0000}"/>
    <cellStyle name="Comma 4 4 3 3 4 2 2" xfId="2659" xr:uid="{00000000-0005-0000-0000-0000520A0000}"/>
    <cellStyle name="Comma 4 4 3 3 4 3" xfId="2660" xr:uid="{00000000-0005-0000-0000-0000530A0000}"/>
    <cellStyle name="Comma 4 4 3 3 5" xfId="2661" xr:uid="{00000000-0005-0000-0000-0000540A0000}"/>
    <cellStyle name="Comma 4 4 3 3 5 2" xfId="2662" xr:uid="{00000000-0005-0000-0000-0000550A0000}"/>
    <cellStyle name="Comma 4 4 3 3 6" xfId="2663" xr:uid="{00000000-0005-0000-0000-0000560A0000}"/>
    <cellStyle name="Comma 4 4 3 4" xfId="2664" xr:uid="{00000000-0005-0000-0000-0000570A0000}"/>
    <cellStyle name="Comma 4 4 3 4 2" xfId="2665" xr:uid="{00000000-0005-0000-0000-0000580A0000}"/>
    <cellStyle name="Comma 4 4 3 4 2 2" xfId="2666" xr:uid="{00000000-0005-0000-0000-0000590A0000}"/>
    <cellStyle name="Comma 4 4 3 4 2 2 2" xfId="2667" xr:uid="{00000000-0005-0000-0000-00005A0A0000}"/>
    <cellStyle name="Comma 4 4 3 4 2 2 2 2" xfId="2668" xr:uid="{00000000-0005-0000-0000-00005B0A0000}"/>
    <cellStyle name="Comma 4 4 3 4 2 2 3" xfId="2669" xr:uid="{00000000-0005-0000-0000-00005C0A0000}"/>
    <cellStyle name="Comma 4 4 3 4 2 3" xfId="2670" xr:uid="{00000000-0005-0000-0000-00005D0A0000}"/>
    <cellStyle name="Comma 4 4 3 4 2 3 2" xfId="2671" xr:uid="{00000000-0005-0000-0000-00005E0A0000}"/>
    <cellStyle name="Comma 4 4 3 4 2 4" xfId="2672" xr:uid="{00000000-0005-0000-0000-00005F0A0000}"/>
    <cellStyle name="Comma 4 4 3 4 3" xfId="2673" xr:uid="{00000000-0005-0000-0000-0000600A0000}"/>
    <cellStyle name="Comma 4 4 3 4 3 2" xfId="2674" xr:uid="{00000000-0005-0000-0000-0000610A0000}"/>
    <cellStyle name="Comma 4 4 3 4 3 2 2" xfId="2675" xr:uid="{00000000-0005-0000-0000-0000620A0000}"/>
    <cellStyle name="Comma 4 4 3 4 3 2 2 2" xfId="2676" xr:uid="{00000000-0005-0000-0000-0000630A0000}"/>
    <cellStyle name="Comma 4 4 3 4 3 2 3" xfId="2677" xr:uid="{00000000-0005-0000-0000-0000640A0000}"/>
    <cellStyle name="Comma 4 4 3 4 4" xfId="2678" xr:uid="{00000000-0005-0000-0000-0000650A0000}"/>
    <cellStyle name="Comma 4 4 3 4 4 2" xfId="2679" xr:uid="{00000000-0005-0000-0000-0000660A0000}"/>
    <cellStyle name="Comma 4 4 3 4 4 2 2" xfId="2680" xr:uid="{00000000-0005-0000-0000-0000670A0000}"/>
    <cellStyle name="Comma 4 4 3 4 4 3" xfId="2681" xr:uid="{00000000-0005-0000-0000-0000680A0000}"/>
    <cellStyle name="Comma 4 4 3 4 5" xfId="2682" xr:uid="{00000000-0005-0000-0000-0000690A0000}"/>
    <cellStyle name="Comma 4 4 3 4 5 2" xfId="2683" xr:uid="{00000000-0005-0000-0000-00006A0A0000}"/>
    <cellStyle name="Comma 4 4 3 4 6" xfId="2684" xr:uid="{00000000-0005-0000-0000-00006B0A0000}"/>
    <cellStyle name="Comma 4 4 3 5" xfId="2685" xr:uid="{00000000-0005-0000-0000-00006C0A0000}"/>
    <cellStyle name="Comma 4 4 3 5 2" xfId="2686" xr:uid="{00000000-0005-0000-0000-00006D0A0000}"/>
    <cellStyle name="Comma 4 4 3 5 2 2" xfId="2687" xr:uid="{00000000-0005-0000-0000-00006E0A0000}"/>
    <cellStyle name="Comma 4 4 3 5 2 2 2" xfId="2688" xr:uid="{00000000-0005-0000-0000-00006F0A0000}"/>
    <cellStyle name="Comma 4 4 3 5 2 2 2 2" xfId="2689" xr:uid="{00000000-0005-0000-0000-0000700A0000}"/>
    <cellStyle name="Comma 4 4 3 5 2 2 3" xfId="2690" xr:uid="{00000000-0005-0000-0000-0000710A0000}"/>
    <cellStyle name="Comma 4 4 3 5 2 3" xfId="2691" xr:uid="{00000000-0005-0000-0000-0000720A0000}"/>
    <cellStyle name="Comma 4 4 3 5 2 3 2" xfId="2692" xr:uid="{00000000-0005-0000-0000-0000730A0000}"/>
    <cellStyle name="Comma 4 4 3 5 2 4" xfId="2693" xr:uid="{00000000-0005-0000-0000-0000740A0000}"/>
    <cellStyle name="Comma 4 4 3 5 3" xfId="2694" xr:uid="{00000000-0005-0000-0000-0000750A0000}"/>
    <cellStyle name="Comma 4 4 3 5 3 2" xfId="2695" xr:uid="{00000000-0005-0000-0000-0000760A0000}"/>
    <cellStyle name="Comma 4 4 3 5 3 2 2" xfId="2696" xr:uid="{00000000-0005-0000-0000-0000770A0000}"/>
    <cellStyle name="Comma 4 4 3 5 3 2 2 2" xfId="2697" xr:uid="{00000000-0005-0000-0000-0000780A0000}"/>
    <cellStyle name="Comma 4 4 3 5 3 2 3" xfId="2698" xr:uid="{00000000-0005-0000-0000-0000790A0000}"/>
    <cellStyle name="Comma 4 4 3 5 4" xfId="2699" xr:uid="{00000000-0005-0000-0000-00007A0A0000}"/>
    <cellStyle name="Comma 4 4 3 5 4 2" xfId="2700" xr:uid="{00000000-0005-0000-0000-00007B0A0000}"/>
    <cellStyle name="Comma 4 4 3 5 4 2 2" xfId="2701" xr:uid="{00000000-0005-0000-0000-00007C0A0000}"/>
    <cellStyle name="Comma 4 4 3 5 4 3" xfId="2702" xr:uid="{00000000-0005-0000-0000-00007D0A0000}"/>
    <cellStyle name="Comma 4 4 3 5 5" xfId="2703" xr:uid="{00000000-0005-0000-0000-00007E0A0000}"/>
    <cellStyle name="Comma 4 4 3 5 5 2" xfId="2704" xr:uid="{00000000-0005-0000-0000-00007F0A0000}"/>
    <cellStyle name="Comma 4 4 3 5 6" xfId="2705" xr:uid="{00000000-0005-0000-0000-0000800A0000}"/>
    <cellStyle name="Comma 4 4 3 6" xfId="2706" xr:uid="{00000000-0005-0000-0000-0000810A0000}"/>
    <cellStyle name="Comma 4 4 3 6 2" xfId="2707" xr:uid="{00000000-0005-0000-0000-0000820A0000}"/>
    <cellStyle name="Comma 4 4 3 6 2 2" xfId="2708" xr:uid="{00000000-0005-0000-0000-0000830A0000}"/>
    <cellStyle name="Comma 4 4 3 6 2 2 2" xfId="2709" xr:uid="{00000000-0005-0000-0000-0000840A0000}"/>
    <cellStyle name="Comma 4 4 3 6 2 2 2 2" xfId="2710" xr:uid="{00000000-0005-0000-0000-0000850A0000}"/>
    <cellStyle name="Comma 4 4 3 6 2 2 3" xfId="2711" xr:uid="{00000000-0005-0000-0000-0000860A0000}"/>
    <cellStyle name="Comma 4 4 3 6 2 3" xfId="2712" xr:uid="{00000000-0005-0000-0000-0000870A0000}"/>
    <cellStyle name="Comma 4 4 3 6 2 3 2" xfId="2713" xr:uid="{00000000-0005-0000-0000-0000880A0000}"/>
    <cellStyle name="Comma 4 4 3 6 2 4" xfId="2714" xr:uid="{00000000-0005-0000-0000-0000890A0000}"/>
    <cellStyle name="Comma 4 4 3 6 3" xfId="2715" xr:uid="{00000000-0005-0000-0000-00008A0A0000}"/>
    <cellStyle name="Comma 4 4 3 6 3 2" xfId="2716" xr:uid="{00000000-0005-0000-0000-00008B0A0000}"/>
    <cellStyle name="Comma 4 4 3 6 3 2 2" xfId="2717" xr:uid="{00000000-0005-0000-0000-00008C0A0000}"/>
    <cellStyle name="Comma 4 4 3 6 3 2 2 2" xfId="2718" xr:uid="{00000000-0005-0000-0000-00008D0A0000}"/>
    <cellStyle name="Comma 4 4 3 6 3 2 3" xfId="2719" xr:uid="{00000000-0005-0000-0000-00008E0A0000}"/>
    <cellStyle name="Comma 4 4 3 6 4" xfId="2720" xr:uid="{00000000-0005-0000-0000-00008F0A0000}"/>
    <cellStyle name="Comma 4 4 3 6 4 2" xfId="2721" xr:uid="{00000000-0005-0000-0000-0000900A0000}"/>
    <cellStyle name="Comma 4 4 3 6 4 2 2" xfId="2722" xr:uid="{00000000-0005-0000-0000-0000910A0000}"/>
    <cellStyle name="Comma 4 4 3 6 4 3" xfId="2723" xr:uid="{00000000-0005-0000-0000-0000920A0000}"/>
    <cellStyle name="Comma 4 4 3 6 5" xfId="2724" xr:uid="{00000000-0005-0000-0000-0000930A0000}"/>
    <cellStyle name="Comma 4 4 3 6 5 2" xfId="2725" xr:uid="{00000000-0005-0000-0000-0000940A0000}"/>
    <cellStyle name="Comma 4 4 3 6 6" xfId="2726" xr:uid="{00000000-0005-0000-0000-0000950A0000}"/>
    <cellStyle name="Comma 4 4 3 7" xfId="2727" xr:uid="{00000000-0005-0000-0000-0000960A0000}"/>
    <cellStyle name="Comma 4 4 3 7 2" xfId="2728" xr:uid="{00000000-0005-0000-0000-0000970A0000}"/>
    <cellStyle name="Comma 4 4 3 7 2 2" xfId="2729" xr:uid="{00000000-0005-0000-0000-0000980A0000}"/>
    <cellStyle name="Comma 4 4 3 7 2 2 2" xfId="2730" xr:uid="{00000000-0005-0000-0000-0000990A0000}"/>
    <cellStyle name="Comma 4 4 3 7 2 2 2 2" xfId="2731" xr:uid="{00000000-0005-0000-0000-00009A0A0000}"/>
    <cellStyle name="Comma 4 4 3 7 2 2 3" xfId="2732" xr:uid="{00000000-0005-0000-0000-00009B0A0000}"/>
    <cellStyle name="Comma 4 4 3 7 2 3" xfId="2733" xr:uid="{00000000-0005-0000-0000-00009C0A0000}"/>
    <cellStyle name="Comma 4 4 3 7 2 3 2" xfId="2734" xr:uid="{00000000-0005-0000-0000-00009D0A0000}"/>
    <cellStyle name="Comma 4 4 3 7 2 4" xfId="2735" xr:uid="{00000000-0005-0000-0000-00009E0A0000}"/>
    <cellStyle name="Comma 4 4 3 7 3" xfId="2736" xr:uid="{00000000-0005-0000-0000-00009F0A0000}"/>
    <cellStyle name="Comma 4 4 3 7 3 2" xfId="2737" xr:uid="{00000000-0005-0000-0000-0000A00A0000}"/>
    <cellStyle name="Comma 4 4 3 7 3 2 2" xfId="2738" xr:uid="{00000000-0005-0000-0000-0000A10A0000}"/>
    <cellStyle name="Comma 4 4 3 7 3 3" xfId="2739" xr:uid="{00000000-0005-0000-0000-0000A20A0000}"/>
    <cellStyle name="Comma 4 4 3 7 4" xfId="2740" xr:uid="{00000000-0005-0000-0000-0000A30A0000}"/>
    <cellStyle name="Comma 4 4 3 7 4 2" xfId="2741" xr:uid="{00000000-0005-0000-0000-0000A40A0000}"/>
    <cellStyle name="Comma 4 4 3 7 5" xfId="2742" xr:uid="{00000000-0005-0000-0000-0000A50A0000}"/>
    <cellStyle name="Comma 4 4 3 8" xfId="2743" xr:uid="{00000000-0005-0000-0000-0000A60A0000}"/>
    <cellStyle name="Comma 4 4 3 8 2" xfId="2744" xr:uid="{00000000-0005-0000-0000-0000A70A0000}"/>
    <cellStyle name="Comma 4 4 3 8 2 2" xfId="2745" xr:uid="{00000000-0005-0000-0000-0000A80A0000}"/>
    <cellStyle name="Comma 4 4 3 8 2 2 2" xfId="2746" xr:uid="{00000000-0005-0000-0000-0000A90A0000}"/>
    <cellStyle name="Comma 4 4 3 8 2 3" xfId="2747" xr:uid="{00000000-0005-0000-0000-0000AA0A0000}"/>
    <cellStyle name="Comma 4 4 3 8 3" xfId="2748" xr:uid="{00000000-0005-0000-0000-0000AB0A0000}"/>
    <cellStyle name="Comma 4 4 3 8 3 2" xfId="2749" xr:uid="{00000000-0005-0000-0000-0000AC0A0000}"/>
    <cellStyle name="Comma 4 4 3 8 4" xfId="2750" xr:uid="{00000000-0005-0000-0000-0000AD0A0000}"/>
    <cellStyle name="Comma 4 4 3 9" xfId="2751" xr:uid="{00000000-0005-0000-0000-0000AE0A0000}"/>
    <cellStyle name="Comma 4 4 3 9 2" xfId="2752" xr:uid="{00000000-0005-0000-0000-0000AF0A0000}"/>
    <cellStyle name="Comma 4 4 3 9 2 2" xfId="2753" xr:uid="{00000000-0005-0000-0000-0000B00A0000}"/>
    <cellStyle name="Comma 4 4 3 9 2 2 2" xfId="2754" xr:uid="{00000000-0005-0000-0000-0000B10A0000}"/>
    <cellStyle name="Comma 4 4 3 9 2 3" xfId="2755" xr:uid="{00000000-0005-0000-0000-0000B20A0000}"/>
    <cellStyle name="Comma 4 4 4" xfId="2756" xr:uid="{00000000-0005-0000-0000-0000B30A0000}"/>
    <cellStyle name="Comma 4 4 4 2" xfId="2757" xr:uid="{00000000-0005-0000-0000-0000B40A0000}"/>
    <cellStyle name="Comma 4 4 4 2 2" xfId="2758" xr:uid="{00000000-0005-0000-0000-0000B50A0000}"/>
    <cellStyle name="Comma 4 4 4 2 2 2" xfId="2759" xr:uid="{00000000-0005-0000-0000-0000B60A0000}"/>
    <cellStyle name="Comma 4 4 4 2 2 2 2" xfId="2760" xr:uid="{00000000-0005-0000-0000-0000B70A0000}"/>
    <cellStyle name="Comma 4 4 4 2 2 2 2 2" xfId="2761" xr:uid="{00000000-0005-0000-0000-0000B80A0000}"/>
    <cellStyle name="Comma 4 4 4 2 2 2 3" xfId="2762" xr:uid="{00000000-0005-0000-0000-0000B90A0000}"/>
    <cellStyle name="Comma 4 4 4 2 2 3" xfId="2763" xr:uid="{00000000-0005-0000-0000-0000BA0A0000}"/>
    <cellStyle name="Comma 4 4 4 2 2 3 2" xfId="2764" xr:uid="{00000000-0005-0000-0000-0000BB0A0000}"/>
    <cellStyle name="Comma 4 4 4 2 2 4" xfId="2765" xr:uid="{00000000-0005-0000-0000-0000BC0A0000}"/>
    <cellStyle name="Comma 4 4 4 2 3" xfId="2766" xr:uid="{00000000-0005-0000-0000-0000BD0A0000}"/>
    <cellStyle name="Comma 4 4 4 2 3 2" xfId="2767" xr:uid="{00000000-0005-0000-0000-0000BE0A0000}"/>
    <cellStyle name="Comma 4 4 4 2 3 2 2" xfId="2768" xr:uid="{00000000-0005-0000-0000-0000BF0A0000}"/>
    <cellStyle name="Comma 4 4 4 2 3 2 2 2" xfId="2769" xr:uid="{00000000-0005-0000-0000-0000C00A0000}"/>
    <cellStyle name="Comma 4 4 4 2 3 2 3" xfId="2770" xr:uid="{00000000-0005-0000-0000-0000C10A0000}"/>
    <cellStyle name="Comma 4 4 4 2 4" xfId="2771" xr:uid="{00000000-0005-0000-0000-0000C20A0000}"/>
    <cellStyle name="Comma 4 4 4 2 4 2" xfId="2772" xr:uid="{00000000-0005-0000-0000-0000C30A0000}"/>
    <cellStyle name="Comma 4 4 4 2 4 2 2" xfId="2773" xr:uid="{00000000-0005-0000-0000-0000C40A0000}"/>
    <cellStyle name="Comma 4 4 4 2 4 3" xfId="2774" xr:uid="{00000000-0005-0000-0000-0000C50A0000}"/>
    <cellStyle name="Comma 4 4 4 2 5" xfId="2775" xr:uid="{00000000-0005-0000-0000-0000C60A0000}"/>
    <cellStyle name="Comma 4 4 4 2 5 2" xfId="2776" xr:uid="{00000000-0005-0000-0000-0000C70A0000}"/>
    <cellStyle name="Comma 4 4 4 2 6" xfId="2777" xr:uid="{00000000-0005-0000-0000-0000C80A0000}"/>
    <cellStyle name="Comma 4 4 4 3" xfId="2778" xr:uid="{00000000-0005-0000-0000-0000C90A0000}"/>
    <cellStyle name="Comma 4 4 4 3 2" xfId="2779" xr:uid="{00000000-0005-0000-0000-0000CA0A0000}"/>
    <cellStyle name="Comma 4 4 4 3 2 2" xfId="2780" xr:uid="{00000000-0005-0000-0000-0000CB0A0000}"/>
    <cellStyle name="Comma 4 4 4 3 2 2 2" xfId="2781" xr:uid="{00000000-0005-0000-0000-0000CC0A0000}"/>
    <cellStyle name="Comma 4 4 4 3 2 2 2 2" xfId="2782" xr:uid="{00000000-0005-0000-0000-0000CD0A0000}"/>
    <cellStyle name="Comma 4 4 4 3 2 2 3" xfId="2783" xr:uid="{00000000-0005-0000-0000-0000CE0A0000}"/>
    <cellStyle name="Comma 4 4 4 3 2 3" xfId="2784" xr:uid="{00000000-0005-0000-0000-0000CF0A0000}"/>
    <cellStyle name="Comma 4 4 4 3 2 3 2" xfId="2785" xr:uid="{00000000-0005-0000-0000-0000D00A0000}"/>
    <cellStyle name="Comma 4 4 4 3 2 4" xfId="2786" xr:uid="{00000000-0005-0000-0000-0000D10A0000}"/>
    <cellStyle name="Comma 4 4 4 3 3" xfId="2787" xr:uid="{00000000-0005-0000-0000-0000D20A0000}"/>
    <cellStyle name="Comma 4 4 4 3 3 2" xfId="2788" xr:uid="{00000000-0005-0000-0000-0000D30A0000}"/>
    <cellStyle name="Comma 4 4 4 3 3 2 2" xfId="2789" xr:uid="{00000000-0005-0000-0000-0000D40A0000}"/>
    <cellStyle name="Comma 4 4 4 3 3 3" xfId="2790" xr:uid="{00000000-0005-0000-0000-0000D50A0000}"/>
    <cellStyle name="Comma 4 4 4 3 4" xfId="2791" xr:uid="{00000000-0005-0000-0000-0000D60A0000}"/>
    <cellStyle name="Comma 4 4 4 3 4 2" xfId="2792" xr:uid="{00000000-0005-0000-0000-0000D70A0000}"/>
    <cellStyle name="Comma 4 4 4 3 5" xfId="2793" xr:uid="{00000000-0005-0000-0000-0000D80A0000}"/>
    <cellStyle name="Comma 4 4 4 4" xfId="2794" xr:uid="{00000000-0005-0000-0000-0000D90A0000}"/>
    <cellStyle name="Comma 4 4 4 4 2" xfId="2795" xr:uid="{00000000-0005-0000-0000-0000DA0A0000}"/>
    <cellStyle name="Comma 4 4 4 4 2 2" xfId="2796" xr:uid="{00000000-0005-0000-0000-0000DB0A0000}"/>
    <cellStyle name="Comma 4 4 4 4 2 2 2" xfId="2797" xr:uid="{00000000-0005-0000-0000-0000DC0A0000}"/>
    <cellStyle name="Comma 4 4 4 4 2 3" xfId="2798" xr:uid="{00000000-0005-0000-0000-0000DD0A0000}"/>
    <cellStyle name="Comma 4 4 4 4 3" xfId="2799" xr:uid="{00000000-0005-0000-0000-0000DE0A0000}"/>
    <cellStyle name="Comma 4 4 4 4 3 2" xfId="2800" xr:uid="{00000000-0005-0000-0000-0000DF0A0000}"/>
    <cellStyle name="Comma 4 4 4 4 4" xfId="2801" xr:uid="{00000000-0005-0000-0000-0000E00A0000}"/>
    <cellStyle name="Comma 4 4 4 5" xfId="2802" xr:uid="{00000000-0005-0000-0000-0000E10A0000}"/>
    <cellStyle name="Comma 4 4 4 5 2" xfId="2803" xr:uid="{00000000-0005-0000-0000-0000E20A0000}"/>
    <cellStyle name="Comma 4 4 4 5 2 2" xfId="2804" xr:uid="{00000000-0005-0000-0000-0000E30A0000}"/>
    <cellStyle name="Comma 4 4 4 5 2 2 2" xfId="2805" xr:uid="{00000000-0005-0000-0000-0000E40A0000}"/>
    <cellStyle name="Comma 4 4 4 5 2 3" xfId="2806" xr:uid="{00000000-0005-0000-0000-0000E50A0000}"/>
    <cellStyle name="Comma 4 4 4 6" xfId="2807" xr:uid="{00000000-0005-0000-0000-0000E60A0000}"/>
    <cellStyle name="Comma 4 4 4 6 2" xfId="2808" xr:uid="{00000000-0005-0000-0000-0000E70A0000}"/>
    <cellStyle name="Comma 4 4 4 6 2 2" xfId="2809" xr:uid="{00000000-0005-0000-0000-0000E80A0000}"/>
    <cellStyle name="Comma 4 4 4 6 3" xfId="2810" xr:uid="{00000000-0005-0000-0000-0000E90A0000}"/>
    <cellStyle name="Comma 4 4 4 7" xfId="2811" xr:uid="{00000000-0005-0000-0000-0000EA0A0000}"/>
    <cellStyle name="Comma 4 4 4 7 2" xfId="2812" xr:uid="{00000000-0005-0000-0000-0000EB0A0000}"/>
    <cellStyle name="Comma 4 4 4 8" xfId="2813" xr:uid="{00000000-0005-0000-0000-0000EC0A0000}"/>
    <cellStyle name="Comma 4 4 5" xfId="2814" xr:uid="{00000000-0005-0000-0000-0000ED0A0000}"/>
    <cellStyle name="Comma 4 4 5 2" xfId="2815" xr:uid="{00000000-0005-0000-0000-0000EE0A0000}"/>
    <cellStyle name="Comma 4 4 5 2 2" xfId="2816" xr:uid="{00000000-0005-0000-0000-0000EF0A0000}"/>
    <cellStyle name="Comma 4 4 5 2 2 2" xfId="2817" xr:uid="{00000000-0005-0000-0000-0000F00A0000}"/>
    <cellStyle name="Comma 4 4 5 2 2 2 2" xfId="2818" xr:uid="{00000000-0005-0000-0000-0000F10A0000}"/>
    <cellStyle name="Comma 4 4 5 2 2 3" xfId="2819" xr:uid="{00000000-0005-0000-0000-0000F20A0000}"/>
    <cellStyle name="Comma 4 4 5 2 3" xfId="2820" xr:uid="{00000000-0005-0000-0000-0000F30A0000}"/>
    <cellStyle name="Comma 4 4 5 2 3 2" xfId="2821" xr:uid="{00000000-0005-0000-0000-0000F40A0000}"/>
    <cellStyle name="Comma 4 4 5 2 4" xfId="2822" xr:uid="{00000000-0005-0000-0000-0000F50A0000}"/>
    <cellStyle name="Comma 4 4 5 3" xfId="2823" xr:uid="{00000000-0005-0000-0000-0000F60A0000}"/>
    <cellStyle name="Comma 4 4 5 3 2" xfId="2824" xr:uid="{00000000-0005-0000-0000-0000F70A0000}"/>
    <cellStyle name="Comma 4 4 5 3 2 2" xfId="2825" xr:uid="{00000000-0005-0000-0000-0000F80A0000}"/>
    <cellStyle name="Comma 4 4 5 3 2 2 2" xfId="2826" xr:uid="{00000000-0005-0000-0000-0000F90A0000}"/>
    <cellStyle name="Comma 4 4 5 3 2 3" xfId="2827" xr:uid="{00000000-0005-0000-0000-0000FA0A0000}"/>
    <cellStyle name="Comma 4 4 5 4" xfId="2828" xr:uid="{00000000-0005-0000-0000-0000FB0A0000}"/>
    <cellStyle name="Comma 4 4 5 4 2" xfId="2829" xr:uid="{00000000-0005-0000-0000-0000FC0A0000}"/>
    <cellStyle name="Comma 4 4 5 4 2 2" xfId="2830" xr:uid="{00000000-0005-0000-0000-0000FD0A0000}"/>
    <cellStyle name="Comma 4 4 5 4 3" xfId="2831" xr:uid="{00000000-0005-0000-0000-0000FE0A0000}"/>
    <cellStyle name="Comma 4 4 5 5" xfId="2832" xr:uid="{00000000-0005-0000-0000-0000FF0A0000}"/>
    <cellStyle name="Comma 4 4 5 5 2" xfId="2833" xr:uid="{00000000-0005-0000-0000-0000000B0000}"/>
    <cellStyle name="Comma 4 4 5 6" xfId="2834" xr:uid="{00000000-0005-0000-0000-0000010B0000}"/>
    <cellStyle name="Comma 4 4 6" xfId="2835" xr:uid="{00000000-0005-0000-0000-0000020B0000}"/>
    <cellStyle name="Comma 4 4 6 2" xfId="2836" xr:uid="{00000000-0005-0000-0000-0000030B0000}"/>
    <cellStyle name="Comma 4 4 6 2 2" xfId="2837" xr:uid="{00000000-0005-0000-0000-0000040B0000}"/>
    <cellStyle name="Comma 4 4 6 2 2 2" xfId="2838" xr:uid="{00000000-0005-0000-0000-0000050B0000}"/>
    <cellStyle name="Comma 4 4 6 2 2 2 2" xfId="2839" xr:uid="{00000000-0005-0000-0000-0000060B0000}"/>
    <cellStyle name="Comma 4 4 6 2 2 3" xfId="2840" xr:uid="{00000000-0005-0000-0000-0000070B0000}"/>
    <cellStyle name="Comma 4 4 6 2 3" xfId="2841" xr:uid="{00000000-0005-0000-0000-0000080B0000}"/>
    <cellStyle name="Comma 4 4 6 2 3 2" xfId="2842" xr:uid="{00000000-0005-0000-0000-0000090B0000}"/>
    <cellStyle name="Comma 4 4 6 2 4" xfId="2843" xr:uid="{00000000-0005-0000-0000-00000A0B0000}"/>
    <cellStyle name="Comma 4 4 6 3" xfId="2844" xr:uid="{00000000-0005-0000-0000-00000B0B0000}"/>
    <cellStyle name="Comma 4 4 6 3 2" xfId="2845" xr:uid="{00000000-0005-0000-0000-00000C0B0000}"/>
    <cellStyle name="Comma 4 4 6 3 2 2" xfId="2846" xr:uid="{00000000-0005-0000-0000-00000D0B0000}"/>
    <cellStyle name="Comma 4 4 6 3 2 2 2" xfId="2847" xr:uid="{00000000-0005-0000-0000-00000E0B0000}"/>
    <cellStyle name="Comma 4 4 6 3 2 3" xfId="2848" xr:uid="{00000000-0005-0000-0000-00000F0B0000}"/>
    <cellStyle name="Comma 4 4 6 4" xfId="2849" xr:uid="{00000000-0005-0000-0000-0000100B0000}"/>
    <cellStyle name="Comma 4 4 6 4 2" xfId="2850" xr:uid="{00000000-0005-0000-0000-0000110B0000}"/>
    <cellStyle name="Comma 4 4 6 4 2 2" xfId="2851" xr:uid="{00000000-0005-0000-0000-0000120B0000}"/>
    <cellStyle name="Comma 4 4 6 4 3" xfId="2852" xr:uid="{00000000-0005-0000-0000-0000130B0000}"/>
    <cellStyle name="Comma 4 4 6 5" xfId="2853" xr:uid="{00000000-0005-0000-0000-0000140B0000}"/>
    <cellStyle name="Comma 4 4 6 5 2" xfId="2854" xr:uid="{00000000-0005-0000-0000-0000150B0000}"/>
    <cellStyle name="Comma 4 4 6 6" xfId="2855" xr:uid="{00000000-0005-0000-0000-0000160B0000}"/>
    <cellStyle name="Comma 4 4 7" xfId="2856" xr:uid="{00000000-0005-0000-0000-0000170B0000}"/>
    <cellStyle name="Comma 4 4 7 2" xfId="2857" xr:uid="{00000000-0005-0000-0000-0000180B0000}"/>
    <cellStyle name="Comma 4 4 7 2 2" xfId="2858" xr:uid="{00000000-0005-0000-0000-0000190B0000}"/>
    <cellStyle name="Comma 4 4 7 2 2 2" xfId="2859" xr:uid="{00000000-0005-0000-0000-00001A0B0000}"/>
    <cellStyle name="Comma 4 4 7 2 2 2 2" xfId="2860" xr:uid="{00000000-0005-0000-0000-00001B0B0000}"/>
    <cellStyle name="Comma 4 4 7 2 2 3" xfId="2861" xr:uid="{00000000-0005-0000-0000-00001C0B0000}"/>
    <cellStyle name="Comma 4 4 7 2 3" xfId="2862" xr:uid="{00000000-0005-0000-0000-00001D0B0000}"/>
    <cellStyle name="Comma 4 4 7 2 3 2" xfId="2863" xr:uid="{00000000-0005-0000-0000-00001E0B0000}"/>
    <cellStyle name="Comma 4 4 7 2 4" xfId="2864" xr:uid="{00000000-0005-0000-0000-00001F0B0000}"/>
    <cellStyle name="Comma 4 4 7 3" xfId="2865" xr:uid="{00000000-0005-0000-0000-0000200B0000}"/>
    <cellStyle name="Comma 4 4 7 3 2" xfId="2866" xr:uid="{00000000-0005-0000-0000-0000210B0000}"/>
    <cellStyle name="Comma 4 4 7 3 2 2" xfId="2867" xr:uid="{00000000-0005-0000-0000-0000220B0000}"/>
    <cellStyle name="Comma 4 4 7 3 2 2 2" xfId="2868" xr:uid="{00000000-0005-0000-0000-0000230B0000}"/>
    <cellStyle name="Comma 4 4 7 3 2 3" xfId="2869" xr:uid="{00000000-0005-0000-0000-0000240B0000}"/>
    <cellStyle name="Comma 4 4 7 4" xfId="2870" xr:uid="{00000000-0005-0000-0000-0000250B0000}"/>
    <cellStyle name="Comma 4 4 7 4 2" xfId="2871" xr:uid="{00000000-0005-0000-0000-0000260B0000}"/>
    <cellStyle name="Comma 4 4 7 4 2 2" xfId="2872" xr:uid="{00000000-0005-0000-0000-0000270B0000}"/>
    <cellStyle name="Comma 4 4 7 4 3" xfId="2873" xr:uid="{00000000-0005-0000-0000-0000280B0000}"/>
    <cellStyle name="Comma 4 4 7 5" xfId="2874" xr:uid="{00000000-0005-0000-0000-0000290B0000}"/>
    <cellStyle name="Comma 4 4 7 5 2" xfId="2875" xr:uid="{00000000-0005-0000-0000-00002A0B0000}"/>
    <cellStyle name="Comma 4 4 7 6" xfId="2876" xr:uid="{00000000-0005-0000-0000-00002B0B0000}"/>
    <cellStyle name="Comma 4 4 8" xfId="2877" xr:uid="{00000000-0005-0000-0000-00002C0B0000}"/>
    <cellStyle name="Comma 4 4 8 2" xfId="2878" xr:uid="{00000000-0005-0000-0000-00002D0B0000}"/>
    <cellStyle name="Comma 4 4 8 2 2" xfId="2879" xr:uid="{00000000-0005-0000-0000-00002E0B0000}"/>
    <cellStyle name="Comma 4 4 8 2 2 2" xfId="2880" xr:uid="{00000000-0005-0000-0000-00002F0B0000}"/>
    <cellStyle name="Comma 4 4 8 2 2 2 2" xfId="2881" xr:uid="{00000000-0005-0000-0000-0000300B0000}"/>
    <cellStyle name="Comma 4 4 8 2 2 3" xfId="2882" xr:uid="{00000000-0005-0000-0000-0000310B0000}"/>
    <cellStyle name="Comma 4 4 8 2 3" xfId="2883" xr:uid="{00000000-0005-0000-0000-0000320B0000}"/>
    <cellStyle name="Comma 4 4 8 2 3 2" xfId="2884" xr:uid="{00000000-0005-0000-0000-0000330B0000}"/>
    <cellStyle name="Comma 4 4 8 2 4" xfId="2885" xr:uid="{00000000-0005-0000-0000-0000340B0000}"/>
    <cellStyle name="Comma 4 4 8 3" xfId="2886" xr:uid="{00000000-0005-0000-0000-0000350B0000}"/>
    <cellStyle name="Comma 4 4 8 3 2" xfId="2887" xr:uid="{00000000-0005-0000-0000-0000360B0000}"/>
    <cellStyle name="Comma 4 4 8 3 2 2" xfId="2888" xr:uid="{00000000-0005-0000-0000-0000370B0000}"/>
    <cellStyle name="Comma 4 4 8 3 2 2 2" xfId="2889" xr:uid="{00000000-0005-0000-0000-0000380B0000}"/>
    <cellStyle name="Comma 4 4 8 3 2 3" xfId="2890" xr:uid="{00000000-0005-0000-0000-0000390B0000}"/>
    <cellStyle name="Comma 4 4 8 4" xfId="2891" xr:uid="{00000000-0005-0000-0000-00003A0B0000}"/>
    <cellStyle name="Comma 4 4 8 4 2" xfId="2892" xr:uid="{00000000-0005-0000-0000-00003B0B0000}"/>
    <cellStyle name="Comma 4 4 8 4 2 2" xfId="2893" xr:uid="{00000000-0005-0000-0000-00003C0B0000}"/>
    <cellStyle name="Comma 4 4 8 4 3" xfId="2894" xr:uid="{00000000-0005-0000-0000-00003D0B0000}"/>
    <cellStyle name="Comma 4 4 8 5" xfId="2895" xr:uid="{00000000-0005-0000-0000-00003E0B0000}"/>
    <cellStyle name="Comma 4 4 8 5 2" xfId="2896" xr:uid="{00000000-0005-0000-0000-00003F0B0000}"/>
    <cellStyle name="Comma 4 4 8 6" xfId="2897" xr:uid="{00000000-0005-0000-0000-0000400B0000}"/>
    <cellStyle name="Comma 4 4 9" xfId="2898" xr:uid="{00000000-0005-0000-0000-0000410B0000}"/>
    <cellStyle name="Comma 4 4 9 2" xfId="2899" xr:uid="{00000000-0005-0000-0000-0000420B0000}"/>
    <cellStyle name="Comma 4 4 9 2 2" xfId="2900" xr:uid="{00000000-0005-0000-0000-0000430B0000}"/>
    <cellStyle name="Comma 4 4 9 2 2 2" xfId="2901" xr:uid="{00000000-0005-0000-0000-0000440B0000}"/>
    <cellStyle name="Comma 4 4 9 2 2 2 2" xfId="2902" xr:uid="{00000000-0005-0000-0000-0000450B0000}"/>
    <cellStyle name="Comma 4 4 9 2 2 3" xfId="2903" xr:uid="{00000000-0005-0000-0000-0000460B0000}"/>
    <cellStyle name="Comma 4 4 9 2 3" xfId="2904" xr:uid="{00000000-0005-0000-0000-0000470B0000}"/>
    <cellStyle name="Comma 4 4 9 2 3 2" xfId="2905" xr:uid="{00000000-0005-0000-0000-0000480B0000}"/>
    <cellStyle name="Comma 4 4 9 2 4" xfId="2906" xr:uid="{00000000-0005-0000-0000-0000490B0000}"/>
    <cellStyle name="Comma 4 4 9 3" xfId="2907" xr:uid="{00000000-0005-0000-0000-00004A0B0000}"/>
    <cellStyle name="Comma 4 4 9 3 2" xfId="2908" xr:uid="{00000000-0005-0000-0000-00004B0B0000}"/>
    <cellStyle name="Comma 4 4 9 3 2 2" xfId="2909" xr:uid="{00000000-0005-0000-0000-00004C0B0000}"/>
    <cellStyle name="Comma 4 4 9 3 3" xfId="2910" xr:uid="{00000000-0005-0000-0000-00004D0B0000}"/>
    <cellStyle name="Comma 4 4 9 4" xfId="2911" xr:uid="{00000000-0005-0000-0000-00004E0B0000}"/>
    <cellStyle name="Comma 4 4 9 4 2" xfId="2912" xr:uid="{00000000-0005-0000-0000-00004F0B0000}"/>
    <cellStyle name="Comma 4 4 9 5" xfId="2913" xr:uid="{00000000-0005-0000-0000-0000500B0000}"/>
    <cellStyle name="Comma 4 5" xfId="2914" xr:uid="{00000000-0005-0000-0000-0000510B0000}"/>
    <cellStyle name="Comma 4 5 2" xfId="2915" xr:uid="{00000000-0005-0000-0000-0000520B0000}"/>
    <cellStyle name="Comma 4 5 2 2" xfId="2916" xr:uid="{00000000-0005-0000-0000-0000530B0000}"/>
    <cellStyle name="Comma 4 5 3" xfId="2917" xr:uid="{00000000-0005-0000-0000-0000540B0000}"/>
    <cellStyle name="Comma 4 6" xfId="2918" xr:uid="{00000000-0005-0000-0000-0000550B0000}"/>
    <cellStyle name="Comma 4 6 2" xfId="2919" xr:uid="{00000000-0005-0000-0000-0000560B0000}"/>
    <cellStyle name="Comma 4 7" xfId="46" xr:uid="{00000000-0005-0000-0000-0000570B0000}"/>
    <cellStyle name="Comma 4_A" xfId="2920" xr:uid="{00000000-0005-0000-0000-0000580B0000}"/>
    <cellStyle name="Comma 5" xfId="2921" xr:uid="{00000000-0005-0000-0000-0000590B0000}"/>
    <cellStyle name="Comma 5 2" xfId="2922" xr:uid="{00000000-0005-0000-0000-00005A0B0000}"/>
    <cellStyle name="Comma 5 2 2" xfId="2923" xr:uid="{00000000-0005-0000-0000-00005B0B0000}"/>
    <cellStyle name="Comma 5 2_QR_TAB_1.4_1.5_1.11" xfId="2924" xr:uid="{00000000-0005-0000-0000-00005C0B0000}"/>
    <cellStyle name="Comma 5 3" xfId="2925" xr:uid="{00000000-0005-0000-0000-00005D0B0000}"/>
    <cellStyle name="Comma 5 3 2" xfId="2926" xr:uid="{00000000-0005-0000-0000-00005E0B0000}"/>
    <cellStyle name="Comma 5 3_A" xfId="2927" xr:uid="{00000000-0005-0000-0000-00005F0B0000}"/>
    <cellStyle name="Comma 5 4" xfId="2928" xr:uid="{00000000-0005-0000-0000-0000600B0000}"/>
    <cellStyle name="Comma 5 5" xfId="2929" xr:uid="{00000000-0005-0000-0000-0000610B0000}"/>
    <cellStyle name="Comma 5 5 2" xfId="2930" xr:uid="{00000000-0005-0000-0000-0000620B0000}"/>
    <cellStyle name="Comma 5 5_QR_TAB_1.4_1.5_1.11" xfId="2931" xr:uid="{00000000-0005-0000-0000-0000630B0000}"/>
    <cellStyle name="Comma 5_QR_TAB_1.4_1.5_1.11" xfId="2932" xr:uid="{00000000-0005-0000-0000-0000640B0000}"/>
    <cellStyle name="Comma 6" xfId="2933" xr:uid="{00000000-0005-0000-0000-0000650B0000}"/>
    <cellStyle name="Comma 6 2" xfId="2934" xr:uid="{00000000-0005-0000-0000-0000660B0000}"/>
    <cellStyle name="Comma 6 3" xfId="2935" xr:uid="{00000000-0005-0000-0000-0000670B0000}"/>
    <cellStyle name="Comma 6_A" xfId="2936" xr:uid="{00000000-0005-0000-0000-0000680B0000}"/>
    <cellStyle name="Comma 7" xfId="2937" xr:uid="{00000000-0005-0000-0000-0000690B0000}"/>
    <cellStyle name="Comma 7 2" xfId="2938" xr:uid="{00000000-0005-0000-0000-00006A0B0000}"/>
    <cellStyle name="Comma 8" xfId="2939" xr:uid="{00000000-0005-0000-0000-00006B0B0000}"/>
    <cellStyle name="Comma 8 2" xfId="2940" xr:uid="{00000000-0005-0000-0000-00006C0B0000}"/>
    <cellStyle name="Comma 8_QR_TAB_1.4_1.5_1.11" xfId="2941" xr:uid="{00000000-0005-0000-0000-00006D0B0000}"/>
    <cellStyle name="Comma 9" xfId="2942" xr:uid="{00000000-0005-0000-0000-00006E0B0000}"/>
    <cellStyle name="Currency 2" xfId="2943" xr:uid="{00000000-0005-0000-0000-0000700B0000}"/>
    <cellStyle name="Currency 2 2" xfId="2944" xr:uid="{00000000-0005-0000-0000-0000710B0000}"/>
    <cellStyle name="Currency 2 2 2" xfId="2945" xr:uid="{00000000-0005-0000-0000-0000720B0000}"/>
    <cellStyle name="Currency 2 3" xfId="2946" xr:uid="{00000000-0005-0000-0000-0000730B0000}"/>
    <cellStyle name="Currency 2 4" xfId="2947" xr:uid="{00000000-0005-0000-0000-0000740B0000}"/>
    <cellStyle name="Currency 2_A" xfId="2948" xr:uid="{00000000-0005-0000-0000-0000750B0000}"/>
    <cellStyle name="Currency 3" xfId="2949" xr:uid="{00000000-0005-0000-0000-0000760B0000}"/>
    <cellStyle name="Currency 4" xfId="2950" xr:uid="{00000000-0005-0000-0000-0000770B0000}"/>
    <cellStyle name="Currency 4 2" xfId="2951" xr:uid="{00000000-0005-0000-0000-0000780B0000}"/>
    <cellStyle name="Currency 5" xfId="2952" xr:uid="{00000000-0005-0000-0000-0000790B0000}"/>
    <cellStyle name="Currency 6" xfId="2953" xr:uid="{00000000-0005-0000-0000-00007A0B0000}"/>
    <cellStyle name="Currency 6 2" xfId="2954" xr:uid="{00000000-0005-0000-0000-00007B0B0000}"/>
    <cellStyle name="Euro" xfId="5" xr:uid="{00000000-0005-0000-0000-00007C0B0000}"/>
    <cellStyle name="Euro 2" xfId="6" xr:uid="{00000000-0005-0000-0000-00007D0B0000}"/>
    <cellStyle name="Euro 2 2" xfId="2956" xr:uid="{00000000-0005-0000-0000-00007E0B0000}"/>
    <cellStyle name="Euro 2 2 2" xfId="2957" xr:uid="{00000000-0005-0000-0000-00007F0B0000}"/>
    <cellStyle name="Euro 2 3" xfId="2958" xr:uid="{00000000-0005-0000-0000-0000800B0000}"/>
    <cellStyle name="Euro 2 3 2" xfId="2959" xr:uid="{00000000-0005-0000-0000-0000810B0000}"/>
    <cellStyle name="Euro 2 4" xfId="2955" xr:uid="{00000000-0005-0000-0000-0000820B0000}"/>
    <cellStyle name="Euro 2_A" xfId="2960" xr:uid="{00000000-0005-0000-0000-0000830B0000}"/>
    <cellStyle name="Euro 3" xfId="7" xr:uid="{00000000-0005-0000-0000-0000840B0000}"/>
    <cellStyle name="Euro 3 2" xfId="2961" xr:uid="{00000000-0005-0000-0000-0000850B0000}"/>
    <cellStyle name="Euro 4" xfId="2962" xr:uid="{00000000-0005-0000-0000-0000860B0000}"/>
    <cellStyle name="Euro 5" xfId="2963" xr:uid="{00000000-0005-0000-0000-0000870B0000}"/>
    <cellStyle name="Euro 5 2" xfId="2964" xr:uid="{00000000-0005-0000-0000-0000880B0000}"/>
    <cellStyle name="Euro_A" xfId="2965" xr:uid="{00000000-0005-0000-0000-0000890B0000}"/>
    <cellStyle name="H5" xfId="2966" xr:uid="{00000000-0005-0000-0000-00008A0B0000}"/>
    <cellStyle name="Normal" xfId="0" builtinId="0"/>
    <cellStyle name="Normal 10" xfId="2967" xr:uid="{00000000-0005-0000-0000-00008C0B0000}"/>
    <cellStyle name="Normal 10 2" xfId="2968" xr:uid="{00000000-0005-0000-0000-00008D0B0000}"/>
    <cellStyle name="Normal 10 3" xfId="2969" xr:uid="{00000000-0005-0000-0000-00008E0B0000}"/>
    <cellStyle name="Normal 10 3 2" xfId="2970" xr:uid="{00000000-0005-0000-0000-00008F0B0000}"/>
    <cellStyle name="Normal 10 3 2 2" xfId="2971" xr:uid="{00000000-0005-0000-0000-0000900B0000}"/>
    <cellStyle name="Normal 10 3 2_RPT_FINACC_A" xfId="2972" xr:uid="{00000000-0005-0000-0000-0000910B0000}"/>
    <cellStyle name="Normal 10 3 3" xfId="2973" xr:uid="{00000000-0005-0000-0000-0000920B0000}"/>
    <cellStyle name="Normal 10 3_RPT_FINACC_A" xfId="2974" xr:uid="{00000000-0005-0000-0000-0000930B0000}"/>
    <cellStyle name="Normal 10 4" xfId="2975" xr:uid="{00000000-0005-0000-0000-0000940B0000}"/>
    <cellStyle name="Normal 10 4 2" xfId="2976" xr:uid="{00000000-0005-0000-0000-0000950B0000}"/>
    <cellStyle name="Normal 10 4_RPT_FINACC_A" xfId="2977" xr:uid="{00000000-0005-0000-0000-0000960B0000}"/>
    <cellStyle name="Normal 10 5" xfId="2978" xr:uid="{00000000-0005-0000-0000-0000970B0000}"/>
    <cellStyle name="Normal 10 5 2" xfId="2979" xr:uid="{00000000-0005-0000-0000-0000980B0000}"/>
    <cellStyle name="Normal 10 5_RPT_FINACC_A" xfId="2980" xr:uid="{00000000-0005-0000-0000-0000990B0000}"/>
    <cellStyle name="Normal 10 6" xfId="2981" xr:uid="{00000000-0005-0000-0000-00009A0B0000}"/>
    <cellStyle name="Normal 10 6 2" xfId="2982" xr:uid="{00000000-0005-0000-0000-00009B0B0000}"/>
    <cellStyle name="Normal 10 6_RPT_FINACC_A" xfId="2983" xr:uid="{00000000-0005-0000-0000-00009C0B0000}"/>
    <cellStyle name="Normal 10 7" xfId="2984" xr:uid="{00000000-0005-0000-0000-00009D0B0000}"/>
    <cellStyle name="Normal 10 7 2" xfId="2985" xr:uid="{00000000-0005-0000-0000-00009E0B0000}"/>
    <cellStyle name="Normal 10 7_RPT_FINACC_A" xfId="2986" xr:uid="{00000000-0005-0000-0000-00009F0B0000}"/>
    <cellStyle name="Normal 10 8" xfId="2987" xr:uid="{00000000-0005-0000-0000-0000A00B0000}"/>
    <cellStyle name="Normal 10 8 2" xfId="2988" xr:uid="{00000000-0005-0000-0000-0000A10B0000}"/>
    <cellStyle name="Normal 10 8_RPT_FINACC_A" xfId="2989" xr:uid="{00000000-0005-0000-0000-0000A20B0000}"/>
    <cellStyle name="Normal 10_A" xfId="2990" xr:uid="{00000000-0005-0000-0000-0000A30B0000}"/>
    <cellStyle name="Normal 11" xfId="2991" xr:uid="{00000000-0005-0000-0000-0000A40B0000}"/>
    <cellStyle name="Normal 11 10" xfId="2992" xr:uid="{00000000-0005-0000-0000-0000A50B0000}"/>
    <cellStyle name="Normal 11 10 2" xfId="2993" xr:uid="{00000000-0005-0000-0000-0000A60B0000}"/>
    <cellStyle name="Normal 11 10 2 2" xfId="2994" xr:uid="{00000000-0005-0000-0000-0000A70B0000}"/>
    <cellStyle name="Normal 11 10 2 2 2" xfId="2995" xr:uid="{00000000-0005-0000-0000-0000A80B0000}"/>
    <cellStyle name="Normal 11 10 2 2 2 2" xfId="2996" xr:uid="{00000000-0005-0000-0000-0000A90B0000}"/>
    <cellStyle name="Normal 11 10 2 2 2 2 2" xfId="2997" xr:uid="{00000000-0005-0000-0000-0000AA0B0000}"/>
    <cellStyle name="Normal 11 10 2 2 2 2_RPT_FINACC_A" xfId="2998" xr:uid="{00000000-0005-0000-0000-0000AB0B0000}"/>
    <cellStyle name="Normal 11 10 2 2 2 3" xfId="2999" xr:uid="{00000000-0005-0000-0000-0000AC0B0000}"/>
    <cellStyle name="Normal 11 10 2 2 2_RPT_FINACC_A" xfId="3000" xr:uid="{00000000-0005-0000-0000-0000AD0B0000}"/>
    <cellStyle name="Normal 11 10 2 2 3" xfId="3001" xr:uid="{00000000-0005-0000-0000-0000AE0B0000}"/>
    <cellStyle name="Normal 11 10 2 2 3 2" xfId="3002" xr:uid="{00000000-0005-0000-0000-0000AF0B0000}"/>
    <cellStyle name="Normal 11 10 2 2 3_RPT_FINACC_A" xfId="3003" xr:uid="{00000000-0005-0000-0000-0000B00B0000}"/>
    <cellStyle name="Normal 11 10 2 2 4" xfId="3004" xr:uid="{00000000-0005-0000-0000-0000B10B0000}"/>
    <cellStyle name="Normal 11 10 2 2_RPT_FINACC_A" xfId="3005" xr:uid="{00000000-0005-0000-0000-0000B20B0000}"/>
    <cellStyle name="Normal 11 10 2 3" xfId="3006" xr:uid="{00000000-0005-0000-0000-0000B30B0000}"/>
    <cellStyle name="Normal 11 10 2 3 2" xfId="3007" xr:uid="{00000000-0005-0000-0000-0000B40B0000}"/>
    <cellStyle name="Normal 11 10 2 3 2 2" xfId="3008" xr:uid="{00000000-0005-0000-0000-0000B50B0000}"/>
    <cellStyle name="Normal 11 10 2 3 2 2 2" xfId="3009" xr:uid="{00000000-0005-0000-0000-0000B60B0000}"/>
    <cellStyle name="Normal 11 10 2 3 2 2_RPT_FINACC_A" xfId="3010" xr:uid="{00000000-0005-0000-0000-0000B70B0000}"/>
    <cellStyle name="Normal 11 10 2 3 2 3" xfId="3011" xr:uid="{00000000-0005-0000-0000-0000B80B0000}"/>
    <cellStyle name="Normal 11 10 2 3 2_RPT_FINACC_A" xfId="3012" xr:uid="{00000000-0005-0000-0000-0000B90B0000}"/>
    <cellStyle name="Normal 11 10 2 4" xfId="3013" xr:uid="{00000000-0005-0000-0000-0000BA0B0000}"/>
    <cellStyle name="Normal 11 10 2 4 2" xfId="3014" xr:uid="{00000000-0005-0000-0000-0000BB0B0000}"/>
    <cellStyle name="Normal 11 10 2 4 2 2" xfId="3015" xr:uid="{00000000-0005-0000-0000-0000BC0B0000}"/>
    <cellStyle name="Normal 11 10 2 4 2_RPT_FINACC_A" xfId="3016" xr:uid="{00000000-0005-0000-0000-0000BD0B0000}"/>
    <cellStyle name="Normal 11 10 2 4 3" xfId="3017" xr:uid="{00000000-0005-0000-0000-0000BE0B0000}"/>
    <cellStyle name="Normal 11 10 2 4_RPT_FINACC_A" xfId="3018" xr:uid="{00000000-0005-0000-0000-0000BF0B0000}"/>
    <cellStyle name="Normal 11 10 2 5" xfId="3019" xr:uid="{00000000-0005-0000-0000-0000C00B0000}"/>
    <cellStyle name="Normal 11 10 2 5 2" xfId="3020" xr:uid="{00000000-0005-0000-0000-0000C10B0000}"/>
    <cellStyle name="Normal 11 10 2 5_RPT_FINACC_A" xfId="3021" xr:uid="{00000000-0005-0000-0000-0000C20B0000}"/>
    <cellStyle name="Normal 11 10 2 6" xfId="3022" xr:uid="{00000000-0005-0000-0000-0000C30B0000}"/>
    <cellStyle name="Normal 11 10 2_checks flows" xfId="3023" xr:uid="{00000000-0005-0000-0000-0000C40B0000}"/>
    <cellStyle name="Normal 11 10 3" xfId="3024" xr:uid="{00000000-0005-0000-0000-0000C50B0000}"/>
    <cellStyle name="Normal 11 10 3 2" xfId="3025" xr:uid="{00000000-0005-0000-0000-0000C60B0000}"/>
    <cellStyle name="Normal 11 10 3 2 2" xfId="3026" xr:uid="{00000000-0005-0000-0000-0000C70B0000}"/>
    <cellStyle name="Normal 11 10 3 2 2 2" xfId="3027" xr:uid="{00000000-0005-0000-0000-0000C80B0000}"/>
    <cellStyle name="Normal 11 10 3 2 2 2 2" xfId="3028" xr:uid="{00000000-0005-0000-0000-0000C90B0000}"/>
    <cellStyle name="Normal 11 10 3 2 2 2_RPT_FINACC_A" xfId="3029" xr:uid="{00000000-0005-0000-0000-0000CA0B0000}"/>
    <cellStyle name="Normal 11 10 3 2 2 3" xfId="3030" xr:uid="{00000000-0005-0000-0000-0000CB0B0000}"/>
    <cellStyle name="Normal 11 10 3 2 2_RPT_FINACC_A" xfId="3031" xr:uid="{00000000-0005-0000-0000-0000CC0B0000}"/>
    <cellStyle name="Normal 11 10 3 2 3" xfId="3032" xr:uid="{00000000-0005-0000-0000-0000CD0B0000}"/>
    <cellStyle name="Normal 11 10 3 2 3 2" xfId="3033" xr:uid="{00000000-0005-0000-0000-0000CE0B0000}"/>
    <cellStyle name="Normal 11 10 3 2 3_RPT_FINACC_A" xfId="3034" xr:uid="{00000000-0005-0000-0000-0000CF0B0000}"/>
    <cellStyle name="Normal 11 10 3 2 4" xfId="3035" xr:uid="{00000000-0005-0000-0000-0000D00B0000}"/>
    <cellStyle name="Normal 11 10 3 2_RPT_FINACC_A" xfId="3036" xr:uid="{00000000-0005-0000-0000-0000D10B0000}"/>
    <cellStyle name="Normal 11 10 3 3" xfId="3037" xr:uid="{00000000-0005-0000-0000-0000D20B0000}"/>
    <cellStyle name="Normal 11 10 3 3 2" xfId="3038" xr:uid="{00000000-0005-0000-0000-0000D30B0000}"/>
    <cellStyle name="Normal 11 10 3 3 2 2" xfId="3039" xr:uid="{00000000-0005-0000-0000-0000D40B0000}"/>
    <cellStyle name="Normal 11 10 3 3 2_RPT_FINACC_A" xfId="3040" xr:uid="{00000000-0005-0000-0000-0000D50B0000}"/>
    <cellStyle name="Normal 11 10 3 3 3" xfId="3041" xr:uid="{00000000-0005-0000-0000-0000D60B0000}"/>
    <cellStyle name="Normal 11 10 3 3_RPT_FINACC_A" xfId="3042" xr:uid="{00000000-0005-0000-0000-0000D70B0000}"/>
    <cellStyle name="Normal 11 10 3 4" xfId="3043" xr:uid="{00000000-0005-0000-0000-0000D80B0000}"/>
    <cellStyle name="Normal 11 10 3 4 2" xfId="3044" xr:uid="{00000000-0005-0000-0000-0000D90B0000}"/>
    <cellStyle name="Normal 11 10 3 4_RPT_FINACC_A" xfId="3045" xr:uid="{00000000-0005-0000-0000-0000DA0B0000}"/>
    <cellStyle name="Normal 11 10 3 5" xfId="3046" xr:uid="{00000000-0005-0000-0000-0000DB0B0000}"/>
    <cellStyle name="Normal 11 10 3_checks flows" xfId="3047" xr:uid="{00000000-0005-0000-0000-0000DC0B0000}"/>
    <cellStyle name="Normal 11 10 4" xfId="3048" xr:uid="{00000000-0005-0000-0000-0000DD0B0000}"/>
    <cellStyle name="Normal 11 10 4 2" xfId="3049" xr:uid="{00000000-0005-0000-0000-0000DE0B0000}"/>
    <cellStyle name="Normal 11 10 4 2 2" xfId="3050" xr:uid="{00000000-0005-0000-0000-0000DF0B0000}"/>
    <cellStyle name="Normal 11 10 4 2 2 2" xfId="3051" xr:uid="{00000000-0005-0000-0000-0000E00B0000}"/>
    <cellStyle name="Normal 11 10 4 2 2_RPT_FINACC_A" xfId="3052" xr:uid="{00000000-0005-0000-0000-0000E10B0000}"/>
    <cellStyle name="Normal 11 10 4 2 3" xfId="3053" xr:uid="{00000000-0005-0000-0000-0000E20B0000}"/>
    <cellStyle name="Normal 11 10 4 2_RPT_FINACC_A" xfId="3054" xr:uid="{00000000-0005-0000-0000-0000E30B0000}"/>
    <cellStyle name="Normal 11 10 4 3" xfId="3055" xr:uid="{00000000-0005-0000-0000-0000E40B0000}"/>
    <cellStyle name="Normal 11 10 4 3 2" xfId="3056" xr:uid="{00000000-0005-0000-0000-0000E50B0000}"/>
    <cellStyle name="Normal 11 10 4 3_RPT_FINACC_A" xfId="3057" xr:uid="{00000000-0005-0000-0000-0000E60B0000}"/>
    <cellStyle name="Normal 11 10 4 4" xfId="3058" xr:uid="{00000000-0005-0000-0000-0000E70B0000}"/>
    <cellStyle name="Normal 11 10 4_RPT_FINACC_A" xfId="3059" xr:uid="{00000000-0005-0000-0000-0000E80B0000}"/>
    <cellStyle name="Normal 11 10 5" xfId="3060" xr:uid="{00000000-0005-0000-0000-0000E90B0000}"/>
    <cellStyle name="Normal 11 10 5 2" xfId="3061" xr:uid="{00000000-0005-0000-0000-0000EA0B0000}"/>
    <cellStyle name="Normal 11 10 5 2 2" xfId="3062" xr:uid="{00000000-0005-0000-0000-0000EB0B0000}"/>
    <cellStyle name="Normal 11 10 5 2 2 2" xfId="3063" xr:uid="{00000000-0005-0000-0000-0000EC0B0000}"/>
    <cellStyle name="Normal 11 10 5 2 2_RPT_FINACC_A" xfId="3064" xr:uid="{00000000-0005-0000-0000-0000ED0B0000}"/>
    <cellStyle name="Normal 11 10 5 2 3" xfId="3065" xr:uid="{00000000-0005-0000-0000-0000EE0B0000}"/>
    <cellStyle name="Normal 11 10 5 2_RPT_FINACC_A" xfId="3066" xr:uid="{00000000-0005-0000-0000-0000EF0B0000}"/>
    <cellStyle name="Normal 11 10 6" xfId="3067" xr:uid="{00000000-0005-0000-0000-0000F00B0000}"/>
    <cellStyle name="Normal 11 10 6 2" xfId="3068" xr:uid="{00000000-0005-0000-0000-0000F10B0000}"/>
    <cellStyle name="Normal 11 10 6 2 2" xfId="3069" xr:uid="{00000000-0005-0000-0000-0000F20B0000}"/>
    <cellStyle name="Normal 11 10 6 2_RPT_FINACC_A" xfId="3070" xr:uid="{00000000-0005-0000-0000-0000F30B0000}"/>
    <cellStyle name="Normal 11 10 6 3" xfId="3071" xr:uid="{00000000-0005-0000-0000-0000F40B0000}"/>
    <cellStyle name="Normal 11 10 6_RPT_FINACC_A" xfId="3072" xr:uid="{00000000-0005-0000-0000-0000F50B0000}"/>
    <cellStyle name="Normal 11 10 7" xfId="3073" xr:uid="{00000000-0005-0000-0000-0000F60B0000}"/>
    <cellStyle name="Normal 11 10 7 2" xfId="3074" xr:uid="{00000000-0005-0000-0000-0000F70B0000}"/>
    <cellStyle name="Normal 11 10 7_RPT_FINACC_A" xfId="3075" xr:uid="{00000000-0005-0000-0000-0000F80B0000}"/>
    <cellStyle name="Normal 11 10 8" xfId="3076" xr:uid="{00000000-0005-0000-0000-0000F90B0000}"/>
    <cellStyle name="Normal 11 10_checks flows" xfId="3077" xr:uid="{00000000-0005-0000-0000-0000FA0B0000}"/>
    <cellStyle name="Normal 11 11" xfId="3078" xr:uid="{00000000-0005-0000-0000-0000FB0B0000}"/>
    <cellStyle name="Normal 11 11 2" xfId="3079" xr:uid="{00000000-0005-0000-0000-0000FC0B0000}"/>
    <cellStyle name="Normal 11 11 2 2" xfId="3080" xr:uid="{00000000-0005-0000-0000-0000FD0B0000}"/>
    <cellStyle name="Normal 11 11 2 2 2" xfId="3081" xr:uid="{00000000-0005-0000-0000-0000FE0B0000}"/>
    <cellStyle name="Normal 11 11 2 2 2 2" xfId="3082" xr:uid="{00000000-0005-0000-0000-0000FF0B0000}"/>
    <cellStyle name="Normal 11 11 2 2 2_RPT_FINACC_A" xfId="3083" xr:uid="{00000000-0005-0000-0000-0000000C0000}"/>
    <cellStyle name="Normal 11 11 2 2 3" xfId="3084" xr:uid="{00000000-0005-0000-0000-0000010C0000}"/>
    <cellStyle name="Normal 11 11 2 2_RPT_FINACC_A" xfId="3085" xr:uid="{00000000-0005-0000-0000-0000020C0000}"/>
    <cellStyle name="Normal 11 11 2 3" xfId="3086" xr:uid="{00000000-0005-0000-0000-0000030C0000}"/>
    <cellStyle name="Normal 11 11 2 3 2" xfId="3087" xr:uid="{00000000-0005-0000-0000-0000040C0000}"/>
    <cellStyle name="Normal 11 11 2 3_RPT_FINACC_A" xfId="3088" xr:uid="{00000000-0005-0000-0000-0000050C0000}"/>
    <cellStyle name="Normal 11 11 2 4" xfId="3089" xr:uid="{00000000-0005-0000-0000-0000060C0000}"/>
    <cellStyle name="Normal 11 11 2_RPT_FINACC_A" xfId="3090" xr:uid="{00000000-0005-0000-0000-0000070C0000}"/>
    <cellStyle name="Normal 11 11 3" xfId="3091" xr:uid="{00000000-0005-0000-0000-0000080C0000}"/>
    <cellStyle name="Normal 11 11 3 2" xfId="3092" xr:uid="{00000000-0005-0000-0000-0000090C0000}"/>
    <cellStyle name="Normal 11 11 3 2 2" xfId="3093" xr:uid="{00000000-0005-0000-0000-00000A0C0000}"/>
    <cellStyle name="Normal 11 11 3 2 2 2" xfId="3094" xr:uid="{00000000-0005-0000-0000-00000B0C0000}"/>
    <cellStyle name="Normal 11 11 3 2 2_RPT_FINACC_A" xfId="3095" xr:uid="{00000000-0005-0000-0000-00000C0C0000}"/>
    <cellStyle name="Normal 11 11 3 2 3" xfId="3096" xr:uid="{00000000-0005-0000-0000-00000D0C0000}"/>
    <cellStyle name="Normal 11 11 3 2_RPT_FINACC_A" xfId="3097" xr:uid="{00000000-0005-0000-0000-00000E0C0000}"/>
    <cellStyle name="Normal 11 11 4" xfId="3098" xr:uid="{00000000-0005-0000-0000-00000F0C0000}"/>
    <cellStyle name="Normal 11 11 4 2" xfId="3099" xr:uid="{00000000-0005-0000-0000-0000100C0000}"/>
    <cellStyle name="Normal 11 11 4 2 2" xfId="3100" xr:uid="{00000000-0005-0000-0000-0000110C0000}"/>
    <cellStyle name="Normal 11 11 4 2_RPT_FINACC_A" xfId="3101" xr:uid="{00000000-0005-0000-0000-0000120C0000}"/>
    <cellStyle name="Normal 11 11 4 3" xfId="3102" xr:uid="{00000000-0005-0000-0000-0000130C0000}"/>
    <cellStyle name="Normal 11 11 4_RPT_FINACC_A" xfId="3103" xr:uid="{00000000-0005-0000-0000-0000140C0000}"/>
    <cellStyle name="Normal 11 11 5" xfId="3104" xr:uid="{00000000-0005-0000-0000-0000150C0000}"/>
    <cellStyle name="Normal 11 11 5 2" xfId="3105" xr:uid="{00000000-0005-0000-0000-0000160C0000}"/>
    <cellStyle name="Normal 11 11 5_RPT_FINACC_A" xfId="3106" xr:uid="{00000000-0005-0000-0000-0000170C0000}"/>
    <cellStyle name="Normal 11 11 6" xfId="3107" xr:uid="{00000000-0005-0000-0000-0000180C0000}"/>
    <cellStyle name="Normal 11 11_checks flows" xfId="3108" xr:uid="{00000000-0005-0000-0000-0000190C0000}"/>
    <cellStyle name="Normal 11 12" xfId="3109" xr:uid="{00000000-0005-0000-0000-00001A0C0000}"/>
    <cellStyle name="Normal 11 12 2" xfId="3110" xr:uid="{00000000-0005-0000-0000-00001B0C0000}"/>
    <cellStyle name="Normal 11 12 2 2" xfId="3111" xr:uid="{00000000-0005-0000-0000-00001C0C0000}"/>
    <cellStyle name="Normal 11 12 2 2 2" xfId="3112" xr:uid="{00000000-0005-0000-0000-00001D0C0000}"/>
    <cellStyle name="Normal 11 12 2 2 2 2" xfId="3113" xr:uid="{00000000-0005-0000-0000-00001E0C0000}"/>
    <cellStyle name="Normal 11 12 2 2 2_RPT_FINACC_A" xfId="3114" xr:uid="{00000000-0005-0000-0000-00001F0C0000}"/>
    <cellStyle name="Normal 11 12 2 2 3" xfId="3115" xr:uid="{00000000-0005-0000-0000-0000200C0000}"/>
    <cellStyle name="Normal 11 12 2 2_RPT_FINACC_A" xfId="3116" xr:uid="{00000000-0005-0000-0000-0000210C0000}"/>
    <cellStyle name="Normal 11 12 2 3" xfId="3117" xr:uid="{00000000-0005-0000-0000-0000220C0000}"/>
    <cellStyle name="Normal 11 12 2 3 2" xfId="3118" xr:uid="{00000000-0005-0000-0000-0000230C0000}"/>
    <cellStyle name="Normal 11 12 2 3_RPT_FINACC_A" xfId="3119" xr:uid="{00000000-0005-0000-0000-0000240C0000}"/>
    <cellStyle name="Normal 11 12 2 4" xfId="3120" xr:uid="{00000000-0005-0000-0000-0000250C0000}"/>
    <cellStyle name="Normal 11 12 2_RPT_FINACC_A" xfId="3121" xr:uid="{00000000-0005-0000-0000-0000260C0000}"/>
    <cellStyle name="Normal 11 12 3" xfId="3122" xr:uid="{00000000-0005-0000-0000-0000270C0000}"/>
    <cellStyle name="Normal 11 12 3 2" xfId="3123" xr:uid="{00000000-0005-0000-0000-0000280C0000}"/>
    <cellStyle name="Normal 11 12 3 2 2" xfId="3124" xr:uid="{00000000-0005-0000-0000-0000290C0000}"/>
    <cellStyle name="Normal 11 12 3 2 2 2" xfId="3125" xr:uid="{00000000-0005-0000-0000-00002A0C0000}"/>
    <cellStyle name="Normal 11 12 3 2 2_RPT_FINACC_A" xfId="3126" xr:uid="{00000000-0005-0000-0000-00002B0C0000}"/>
    <cellStyle name="Normal 11 12 3 2 3" xfId="3127" xr:uid="{00000000-0005-0000-0000-00002C0C0000}"/>
    <cellStyle name="Normal 11 12 3 2_RPT_FINACC_A" xfId="3128" xr:uid="{00000000-0005-0000-0000-00002D0C0000}"/>
    <cellStyle name="Normal 11 12 4" xfId="3129" xr:uid="{00000000-0005-0000-0000-00002E0C0000}"/>
    <cellStyle name="Normal 11 12 4 2" xfId="3130" xr:uid="{00000000-0005-0000-0000-00002F0C0000}"/>
    <cellStyle name="Normal 11 12 4 2 2" xfId="3131" xr:uid="{00000000-0005-0000-0000-0000300C0000}"/>
    <cellStyle name="Normal 11 12 4 2_RPT_FINACC_A" xfId="3132" xr:uid="{00000000-0005-0000-0000-0000310C0000}"/>
    <cellStyle name="Normal 11 12 4 3" xfId="3133" xr:uid="{00000000-0005-0000-0000-0000320C0000}"/>
    <cellStyle name="Normal 11 12 4_RPT_FINACC_A" xfId="3134" xr:uid="{00000000-0005-0000-0000-0000330C0000}"/>
    <cellStyle name="Normal 11 12 5" xfId="3135" xr:uid="{00000000-0005-0000-0000-0000340C0000}"/>
    <cellStyle name="Normal 11 12 5 2" xfId="3136" xr:uid="{00000000-0005-0000-0000-0000350C0000}"/>
    <cellStyle name="Normal 11 12 5_RPT_FINACC_A" xfId="3137" xr:uid="{00000000-0005-0000-0000-0000360C0000}"/>
    <cellStyle name="Normal 11 12 6" xfId="3138" xr:uid="{00000000-0005-0000-0000-0000370C0000}"/>
    <cellStyle name="Normal 11 12_checks flows" xfId="3139" xr:uid="{00000000-0005-0000-0000-0000380C0000}"/>
    <cellStyle name="Normal 11 13" xfId="3140" xr:uid="{00000000-0005-0000-0000-0000390C0000}"/>
    <cellStyle name="Normal 11 13 2" xfId="3141" xr:uid="{00000000-0005-0000-0000-00003A0C0000}"/>
    <cellStyle name="Normal 11 13 2 2" xfId="3142" xr:uid="{00000000-0005-0000-0000-00003B0C0000}"/>
    <cellStyle name="Normal 11 13 2 2 2" xfId="3143" xr:uid="{00000000-0005-0000-0000-00003C0C0000}"/>
    <cellStyle name="Normal 11 13 2 2 2 2" xfId="3144" xr:uid="{00000000-0005-0000-0000-00003D0C0000}"/>
    <cellStyle name="Normal 11 13 2 2 2_RPT_FINACC_A" xfId="3145" xr:uid="{00000000-0005-0000-0000-00003E0C0000}"/>
    <cellStyle name="Normal 11 13 2 2 3" xfId="3146" xr:uid="{00000000-0005-0000-0000-00003F0C0000}"/>
    <cellStyle name="Normal 11 13 2 2_RPT_FINACC_A" xfId="3147" xr:uid="{00000000-0005-0000-0000-0000400C0000}"/>
    <cellStyle name="Normal 11 13 2 3" xfId="3148" xr:uid="{00000000-0005-0000-0000-0000410C0000}"/>
    <cellStyle name="Normal 11 13 2 3 2" xfId="3149" xr:uid="{00000000-0005-0000-0000-0000420C0000}"/>
    <cellStyle name="Normal 11 13 2 3_RPT_FINACC_A" xfId="3150" xr:uid="{00000000-0005-0000-0000-0000430C0000}"/>
    <cellStyle name="Normal 11 13 2 4" xfId="3151" xr:uid="{00000000-0005-0000-0000-0000440C0000}"/>
    <cellStyle name="Normal 11 13 2_RPT_FINACC_A" xfId="3152" xr:uid="{00000000-0005-0000-0000-0000450C0000}"/>
    <cellStyle name="Normal 11 13 3" xfId="3153" xr:uid="{00000000-0005-0000-0000-0000460C0000}"/>
    <cellStyle name="Normal 11 13 3 2" xfId="3154" xr:uid="{00000000-0005-0000-0000-0000470C0000}"/>
    <cellStyle name="Normal 11 13 3 2 2" xfId="3155" xr:uid="{00000000-0005-0000-0000-0000480C0000}"/>
    <cellStyle name="Normal 11 13 3 2 2 2" xfId="3156" xr:uid="{00000000-0005-0000-0000-0000490C0000}"/>
    <cellStyle name="Normal 11 13 3 2 2_RPT_FINACC_A" xfId="3157" xr:uid="{00000000-0005-0000-0000-00004A0C0000}"/>
    <cellStyle name="Normal 11 13 3 2 3" xfId="3158" xr:uid="{00000000-0005-0000-0000-00004B0C0000}"/>
    <cellStyle name="Normal 11 13 3 2_RPT_FINACC_A" xfId="3159" xr:uid="{00000000-0005-0000-0000-00004C0C0000}"/>
    <cellStyle name="Normal 11 13 4" xfId="3160" xr:uid="{00000000-0005-0000-0000-00004D0C0000}"/>
    <cellStyle name="Normal 11 13 4 2" xfId="3161" xr:uid="{00000000-0005-0000-0000-00004E0C0000}"/>
    <cellStyle name="Normal 11 13 4 2 2" xfId="3162" xr:uid="{00000000-0005-0000-0000-00004F0C0000}"/>
    <cellStyle name="Normal 11 13 4 2_RPT_FINACC_A" xfId="3163" xr:uid="{00000000-0005-0000-0000-0000500C0000}"/>
    <cellStyle name="Normal 11 13 4 3" xfId="3164" xr:uid="{00000000-0005-0000-0000-0000510C0000}"/>
    <cellStyle name="Normal 11 13 4_RPT_FINACC_A" xfId="3165" xr:uid="{00000000-0005-0000-0000-0000520C0000}"/>
    <cellStyle name="Normal 11 13 5" xfId="3166" xr:uid="{00000000-0005-0000-0000-0000530C0000}"/>
    <cellStyle name="Normal 11 13 5 2" xfId="3167" xr:uid="{00000000-0005-0000-0000-0000540C0000}"/>
    <cellStyle name="Normal 11 13 5_RPT_FINACC_A" xfId="3168" xr:uid="{00000000-0005-0000-0000-0000550C0000}"/>
    <cellStyle name="Normal 11 13 6" xfId="3169" xr:uid="{00000000-0005-0000-0000-0000560C0000}"/>
    <cellStyle name="Normal 11 13_checks flows" xfId="3170" xr:uid="{00000000-0005-0000-0000-0000570C0000}"/>
    <cellStyle name="Normal 11 14" xfId="3171" xr:uid="{00000000-0005-0000-0000-0000580C0000}"/>
    <cellStyle name="Normal 11 14 2" xfId="3172" xr:uid="{00000000-0005-0000-0000-0000590C0000}"/>
    <cellStyle name="Normal 11 14 2 2" xfId="3173" xr:uid="{00000000-0005-0000-0000-00005A0C0000}"/>
    <cellStyle name="Normal 11 14 2 2 2" xfId="3174" xr:uid="{00000000-0005-0000-0000-00005B0C0000}"/>
    <cellStyle name="Normal 11 14 2 2 2 2" xfId="3175" xr:uid="{00000000-0005-0000-0000-00005C0C0000}"/>
    <cellStyle name="Normal 11 14 2 2 2_RPT_FINACC_A" xfId="3176" xr:uid="{00000000-0005-0000-0000-00005D0C0000}"/>
    <cellStyle name="Normal 11 14 2 2 3" xfId="3177" xr:uid="{00000000-0005-0000-0000-00005E0C0000}"/>
    <cellStyle name="Normal 11 14 2 2_RPT_FINACC_A" xfId="3178" xr:uid="{00000000-0005-0000-0000-00005F0C0000}"/>
    <cellStyle name="Normal 11 14 2 3" xfId="3179" xr:uid="{00000000-0005-0000-0000-0000600C0000}"/>
    <cellStyle name="Normal 11 14 2 3 2" xfId="3180" xr:uid="{00000000-0005-0000-0000-0000610C0000}"/>
    <cellStyle name="Normal 11 14 2 3_RPT_FINACC_A" xfId="3181" xr:uid="{00000000-0005-0000-0000-0000620C0000}"/>
    <cellStyle name="Normal 11 14 2 4" xfId="3182" xr:uid="{00000000-0005-0000-0000-0000630C0000}"/>
    <cellStyle name="Normal 11 14 2_RPT_FINACC_A" xfId="3183" xr:uid="{00000000-0005-0000-0000-0000640C0000}"/>
    <cellStyle name="Normal 11 14 3" xfId="3184" xr:uid="{00000000-0005-0000-0000-0000650C0000}"/>
    <cellStyle name="Normal 11 14 3 2" xfId="3185" xr:uid="{00000000-0005-0000-0000-0000660C0000}"/>
    <cellStyle name="Normal 11 14 3 2 2" xfId="3186" xr:uid="{00000000-0005-0000-0000-0000670C0000}"/>
    <cellStyle name="Normal 11 14 3 2 2 2" xfId="3187" xr:uid="{00000000-0005-0000-0000-0000680C0000}"/>
    <cellStyle name="Normal 11 14 3 2 2_RPT_FINACC_A" xfId="3188" xr:uid="{00000000-0005-0000-0000-0000690C0000}"/>
    <cellStyle name="Normal 11 14 3 2 3" xfId="3189" xr:uid="{00000000-0005-0000-0000-00006A0C0000}"/>
    <cellStyle name="Normal 11 14 3 2_RPT_FINACC_A" xfId="3190" xr:uid="{00000000-0005-0000-0000-00006B0C0000}"/>
    <cellStyle name="Normal 11 14 4" xfId="3191" xr:uid="{00000000-0005-0000-0000-00006C0C0000}"/>
    <cellStyle name="Normal 11 14 4 2" xfId="3192" xr:uid="{00000000-0005-0000-0000-00006D0C0000}"/>
    <cellStyle name="Normal 11 14 4 2 2" xfId="3193" xr:uid="{00000000-0005-0000-0000-00006E0C0000}"/>
    <cellStyle name="Normal 11 14 4 2_RPT_FINACC_A" xfId="3194" xr:uid="{00000000-0005-0000-0000-00006F0C0000}"/>
    <cellStyle name="Normal 11 14 4 3" xfId="3195" xr:uid="{00000000-0005-0000-0000-0000700C0000}"/>
    <cellStyle name="Normal 11 14 4_RPT_FINACC_A" xfId="3196" xr:uid="{00000000-0005-0000-0000-0000710C0000}"/>
    <cellStyle name="Normal 11 14 5" xfId="3197" xr:uid="{00000000-0005-0000-0000-0000720C0000}"/>
    <cellStyle name="Normal 11 14 5 2" xfId="3198" xr:uid="{00000000-0005-0000-0000-0000730C0000}"/>
    <cellStyle name="Normal 11 14 5_RPT_FINACC_A" xfId="3199" xr:uid="{00000000-0005-0000-0000-0000740C0000}"/>
    <cellStyle name="Normal 11 14 6" xfId="3200" xr:uid="{00000000-0005-0000-0000-0000750C0000}"/>
    <cellStyle name="Normal 11 14_checks flows" xfId="3201" xr:uid="{00000000-0005-0000-0000-0000760C0000}"/>
    <cellStyle name="Normal 11 15" xfId="3202" xr:uid="{00000000-0005-0000-0000-0000770C0000}"/>
    <cellStyle name="Normal 11 15 2" xfId="3203" xr:uid="{00000000-0005-0000-0000-0000780C0000}"/>
    <cellStyle name="Normal 11 15 2 2" xfId="3204" xr:uid="{00000000-0005-0000-0000-0000790C0000}"/>
    <cellStyle name="Normal 11 15 2 2 2" xfId="3205" xr:uid="{00000000-0005-0000-0000-00007A0C0000}"/>
    <cellStyle name="Normal 11 15 2 2 2 2" xfId="3206" xr:uid="{00000000-0005-0000-0000-00007B0C0000}"/>
    <cellStyle name="Normal 11 15 2 2 2_RPT_FINACC_A" xfId="3207" xr:uid="{00000000-0005-0000-0000-00007C0C0000}"/>
    <cellStyle name="Normal 11 15 2 2 3" xfId="3208" xr:uid="{00000000-0005-0000-0000-00007D0C0000}"/>
    <cellStyle name="Normal 11 15 2 2_RPT_FINACC_A" xfId="3209" xr:uid="{00000000-0005-0000-0000-00007E0C0000}"/>
    <cellStyle name="Normal 11 15 2 3" xfId="3210" xr:uid="{00000000-0005-0000-0000-00007F0C0000}"/>
    <cellStyle name="Normal 11 15 2 3 2" xfId="3211" xr:uid="{00000000-0005-0000-0000-0000800C0000}"/>
    <cellStyle name="Normal 11 15 2 3_RPT_FINACC_A" xfId="3212" xr:uid="{00000000-0005-0000-0000-0000810C0000}"/>
    <cellStyle name="Normal 11 15 2 4" xfId="3213" xr:uid="{00000000-0005-0000-0000-0000820C0000}"/>
    <cellStyle name="Normal 11 15 2_RPT_FINACC_A" xfId="3214" xr:uid="{00000000-0005-0000-0000-0000830C0000}"/>
    <cellStyle name="Normal 11 15 3" xfId="3215" xr:uid="{00000000-0005-0000-0000-0000840C0000}"/>
    <cellStyle name="Normal 11 15 3 2" xfId="3216" xr:uid="{00000000-0005-0000-0000-0000850C0000}"/>
    <cellStyle name="Normal 11 15 3 2 2" xfId="3217" xr:uid="{00000000-0005-0000-0000-0000860C0000}"/>
    <cellStyle name="Normal 11 15 3 2_RPT_FINACC_A" xfId="3218" xr:uid="{00000000-0005-0000-0000-0000870C0000}"/>
    <cellStyle name="Normal 11 15 3 3" xfId="3219" xr:uid="{00000000-0005-0000-0000-0000880C0000}"/>
    <cellStyle name="Normal 11 15 3_RPT_FINACC_A" xfId="3220" xr:uid="{00000000-0005-0000-0000-0000890C0000}"/>
    <cellStyle name="Normal 11 15 4" xfId="3221" xr:uid="{00000000-0005-0000-0000-00008A0C0000}"/>
    <cellStyle name="Normal 11 15 4 2" xfId="3222" xr:uid="{00000000-0005-0000-0000-00008B0C0000}"/>
    <cellStyle name="Normal 11 15 4_RPT_FINACC_A" xfId="3223" xr:uid="{00000000-0005-0000-0000-00008C0C0000}"/>
    <cellStyle name="Normal 11 15 5" xfId="3224" xr:uid="{00000000-0005-0000-0000-00008D0C0000}"/>
    <cellStyle name="Normal 11 15_checks flows" xfId="3225" xr:uid="{00000000-0005-0000-0000-00008E0C0000}"/>
    <cellStyle name="Normal 11 16" xfId="3226" xr:uid="{00000000-0005-0000-0000-00008F0C0000}"/>
    <cellStyle name="Normal 11 16 2" xfId="3227" xr:uid="{00000000-0005-0000-0000-0000900C0000}"/>
    <cellStyle name="Normal 11 16 2 2" xfId="3228" xr:uid="{00000000-0005-0000-0000-0000910C0000}"/>
    <cellStyle name="Normal 11 16 2 2 2" xfId="3229" xr:uid="{00000000-0005-0000-0000-0000920C0000}"/>
    <cellStyle name="Normal 11 16 2 2_RPT_FINACC_A" xfId="3230" xr:uid="{00000000-0005-0000-0000-0000930C0000}"/>
    <cellStyle name="Normal 11 16 2 3" xfId="3231" xr:uid="{00000000-0005-0000-0000-0000940C0000}"/>
    <cellStyle name="Normal 11 16 2_RPT_FINACC_A" xfId="3232" xr:uid="{00000000-0005-0000-0000-0000950C0000}"/>
    <cellStyle name="Normal 11 16 3" xfId="3233" xr:uid="{00000000-0005-0000-0000-0000960C0000}"/>
    <cellStyle name="Normal 11 16 3 2" xfId="3234" xr:uid="{00000000-0005-0000-0000-0000970C0000}"/>
    <cellStyle name="Normal 11 16 3_RPT_FINACC_A" xfId="3235" xr:uid="{00000000-0005-0000-0000-0000980C0000}"/>
    <cellStyle name="Normal 11 16 4" xfId="3236" xr:uid="{00000000-0005-0000-0000-0000990C0000}"/>
    <cellStyle name="Normal 11 16_RPT_FINACC_A" xfId="3237" xr:uid="{00000000-0005-0000-0000-00009A0C0000}"/>
    <cellStyle name="Normal 11 17" xfId="3238" xr:uid="{00000000-0005-0000-0000-00009B0C0000}"/>
    <cellStyle name="Normal 11 17 2" xfId="3239" xr:uid="{00000000-0005-0000-0000-00009C0C0000}"/>
    <cellStyle name="Normal 11 17 2 2" xfId="3240" xr:uid="{00000000-0005-0000-0000-00009D0C0000}"/>
    <cellStyle name="Normal 11 17 2 2 2" xfId="3241" xr:uid="{00000000-0005-0000-0000-00009E0C0000}"/>
    <cellStyle name="Normal 11 17 2 2_RPT_FINACC_A" xfId="3242" xr:uid="{00000000-0005-0000-0000-00009F0C0000}"/>
    <cellStyle name="Normal 11 17 2 3" xfId="3243" xr:uid="{00000000-0005-0000-0000-0000A00C0000}"/>
    <cellStyle name="Normal 11 17 2_RPT_FINACC_A" xfId="3244" xr:uid="{00000000-0005-0000-0000-0000A10C0000}"/>
    <cellStyle name="Normal 11 17 3" xfId="3245" xr:uid="{00000000-0005-0000-0000-0000A20C0000}"/>
    <cellStyle name="Normal 11 17 3 2" xfId="3246" xr:uid="{00000000-0005-0000-0000-0000A30C0000}"/>
    <cellStyle name="Normal 11 17 3_RPT_FINACC_A" xfId="3247" xr:uid="{00000000-0005-0000-0000-0000A40C0000}"/>
    <cellStyle name="Normal 11 17 4" xfId="3248" xr:uid="{00000000-0005-0000-0000-0000A50C0000}"/>
    <cellStyle name="Normal 11 17_RPT_FINACC_A" xfId="3249" xr:uid="{00000000-0005-0000-0000-0000A60C0000}"/>
    <cellStyle name="Normal 11 18" xfId="3250" xr:uid="{00000000-0005-0000-0000-0000A70C0000}"/>
    <cellStyle name="Normal 11 18 2" xfId="3251" xr:uid="{00000000-0005-0000-0000-0000A80C0000}"/>
    <cellStyle name="Normal 11 18 2 2" xfId="3252" xr:uid="{00000000-0005-0000-0000-0000A90C0000}"/>
    <cellStyle name="Normal 11 18 2_RPT_FINACC_A" xfId="3253" xr:uid="{00000000-0005-0000-0000-0000AA0C0000}"/>
    <cellStyle name="Normal 11 18 3" xfId="3254" xr:uid="{00000000-0005-0000-0000-0000AB0C0000}"/>
    <cellStyle name="Normal 11 18_RPT_FINACC_A" xfId="3255" xr:uid="{00000000-0005-0000-0000-0000AC0C0000}"/>
    <cellStyle name="Normal 11 19" xfId="3256" xr:uid="{00000000-0005-0000-0000-0000AD0C0000}"/>
    <cellStyle name="Normal 11 19 2" xfId="3257" xr:uid="{00000000-0005-0000-0000-0000AE0C0000}"/>
    <cellStyle name="Normal 11 19 2 2" xfId="3258" xr:uid="{00000000-0005-0000-0000-0000AF0C0000}"/>
    <cellStyle name="Normal 11 19 2_RPT_FINACC_A" xfId="3259" xr:uid="{00000000-0005-0000-0000-0000B00C0000}"/>
    <cellStyle name="Normal 11 19 3" xfId="3260" xr:uid="{00000000-0005-0000-0000-0000B10C0000}"/>
    <cellStyle name="Normal 11 19_RPT_FINACC_A" xfId="3261" xr:uid="{00000000-0005-0000-0000-0000B20C0000}"/>
    <cellStyle name="Normal 11 2" xfId="3262" xr:uid="{00000000-0005-0000-0000-0000B30C0000}"/>
    <cellStyle name="Normal 11 2 10" xfId="3263" xr:uid="{00000000-0005-0000-0000-0000B40C0000}"/>
    <cellStyle name="Normal 11 2 10 2" xfId="3264" xr:uid="{00000000-0005-0000-0000-0000B50C0000}"/>
    <cellStyle name="Normal 11 2 10 2 2" xfId="3265" xr:uid="{00000000-0005-0000-0000-0000B60C0000}"/>
    <cellStyle name="Normal 11 2 10 2 2 2" xfId="3266" xr:uid="{00000000-0005-0000-0000-0000B70C0000}"/>
    <cellStyle name="Normal 11 2 10 2 2_RPT_FINACC_A" xfId="3267" xr:uid="{00000000-0005-0000-0000-0000B80C0000}"/>
    <cellStyle name="Normal 11 2 10 2 3" xfId="3268" xr:uid="{00000000-0005-0000-0000-0000B90C0000}"/>
    <cellStyle name="Normal 11 2 10 2_RPT_FINACC_A" xfId="3269" xr:uid="{00000000-0005-0000-0000-0000BA0C0000}"/>
    <cellStyle name="Normal 11 2 10 3" xfId="3270" xr:uid="{00000000-0005-0000-0000-0000BB0C0000}"/>
    <cellStyle name="Normal 11 2 10 3 2" xfId="3271" xr:uid="{00000000-0005-0000-0000-0000BC0C0000}"/>
    <cellStyle name="Normal 11 2 10 3_RPT_FINACC_A" xfId="3272" xr:uid="{00000000-0005-0000-0000-0000BD0C0000}"/>
    <cellStyle name="Normal 11 2 10 4" xfId="3273" xr:uid="{00000000-0005-0000-0000-0000BE0C0000}"/>
    <cellStyle name="Normal 11 2 10_RPT_FINACC_A" xfId="3274" xr:uid="{00000000-0005-0000-0000-0000BF0C0000}"/>
    <cellStyle name="Normal 11 2 11" xfId="3275" xr:uid="{00000000-0005-0000-0000-0000C00C0000}"/>
    <cellStyle name="Normal 11 2 11 2" xfId="3276" xr:uid="{00000000-0005-0000-0000-0000C10C0000}"/>
    <cellStyle name="Normal 11 2 11 2 2" xfId="3277" xr:uid="{00000000-0005-0000-0000-0000C20C0000}"/>
    <cellStyle name="Normal 11 2 11 2 2 2" xfId="3278" xr:uid="{00000000-0005-0000-0000-0000C30C0000}"/>
    <cellStyle name="Normal 11 2 11 2 2_RPT_FINACC_A" xfId="3279" xr:uid="{00000000-0005-0000-0000-0000C40C0000}"/>
    <cellStyle name="Normal 11 2 11 2 3" xfId="3280" xr:uid="{00000000-0005-0000-0000-0000C50C0000}"/>
    <cellStyle name="Normal 11 2 11 2_RPT_FINACC_A" xfId="3281" xr:uid="{00000000-0005-0000-0000-0000C60C0000}"/>
    <cellStyle name="Normal 11 2 12" xfId="3282" xr:uid="{00000000-0005-0000-0000-0000C70C0000}"/>
    <cellStyle name="Normal 11 2 12 2" xfId="3283" xr:uid="{00000000-0005-0000-0000-0000C80C0000}"/>
    <cellStyle name="Normal 11 2 12 2 2" xfId="3284" xr:uid="{00000000-0005-0000-0000-0000C90C0000}"/>
    <cellStyle name="Normal 11 2 12 2_RPT_FINACC_A" xfId="3285" xr:uid="{00000000-0005-0000-0000-0000CA0C0000}"/>
    <cellStyle name="Normal 11 2 12 3" xfId="3286" xr:uid="{00000000-0005-0000-0000-0000CB0C0000}"/>
    <cellStyle name="Normal 11 2 12_RPT_FINACC_A" xfId="3287" xr:uid="{00000000-0005-0000-0000-0000CC0C0000}"/>
    <cellStyle name="Normal 11 2 13" xfId="3288" xr:uid="{00000000-0005-0000-0000-0000CD0C0000}"/>
    <cellStyle name="Normal 11 2 13 2" xfId="3289" xr:uid="{00000000-0005-0000-0000-0000CE0C0000}"/>
    <cellStyle name="Normal 11 2 13_RPT_FINACC_A" xfId="3290" xr:uid="{00000000-0005-0000-0000-0000CF0C0000}"/>
    <cellStyle name="Normal 11 2 14" xfId="3291" xr:uid="{00000000-0005-0000-0000-0000D00C0000}"/>
    <cellStyle name="Normal 11 2 2" xfId="3292" xr:uid="{00000000-0005-0000-0000-0000D10C0000}"/>
    <cellStyle name="Normal 11 2 2 10" xfId="3293" xr:uid="{00000000-0005-0000-0000-0000D20C0000}"/>
    <cellStyle name="Normal 11 2 2 10 2" xfId="3294" xr:uid="{00000000-0005-0000-0000-0000D30C0000}"/>
    <cellStyle name="Normal 11 2 2 10 2 2" xfId="3295" xr:uid="{00000000-0005-0000-0000-0000D40C0000}"/>
    <cellStyle name="Normal 11 2 2 10 2 2 2" xfId="3296" xr:uid="{00000000-0005-0000-0000-0000D50C0000}"/>
    <cellStyle name="Normal 11 2 2 10 2 2_RPT_FINACC_A" xfId="3297" xr:uid="{00000000-0005-0000-0000-0000D60C0000}"/>
    <cellStyle name="Normal 11 2 2 10 2 3" xfId="3298" xr:uid="{00000000-0005-0000-0000-0000D70C0000}"/>
    <cellStyle name="Normal 11 2 2 10 2_RPT_FINACC_A" xfId="3299" xr:uid="{00000000-0005-0000-0000-0000D80C0000}"/>
    <cellStyle name="Normal 11 2 2 11" xfId="3300" xr:uid="{00000000-0005-0000-0000-0000D90C0000}"/>
    <cellStyle name="Normal 11 2 2 11 2" xfId="3301" xr:uid="{00000000-0005-0000-0000-0000DA0C0000}"/>
    <cellStyle name="Normal 11 2 2 11 2 2" xfId="3302" xr:uid="{00000000-0005-0000-0000-0000DB0C0000}"/>
    <cellStyle name="Normal 11 2 2 11 2_RPT_FINACC_A" xfId="3303" xr:uid="{00000000-0005-0000-0000-0000DC0C0000}"/>
    <cellStyle name="Normal 11 2 2 11 3" xfId="3304" xr:uid="{00000000-0005-0000-0000-0000DD0C0000}"/>
    <cellStyle name="Normal 11 2 2 11_RPT_FINACC_A" xfId="3305" xr:uid="{00000000-0005-0000-0000-0000DE0C0000}"/>
    <cellStyle name="Normal 11 2 2 12" xfId="3306" xr:uid="{00000000-0005-0000-0000-0000DF0C0000}"/>
    <cellStyle name="Normal 11 2 2 12 2" xfId="3307" xr:uid="{00000000-0005-0000-0000-0000E00C0000}"/>
    <cellStyle name="Normal 11 2 2 12_RPT_FINACC_A" xfId="3308" xr:uid="{00000000-0005-0000-0000-0000E10C0000}"/>
    <cellStyle name="Normal 11 2 2 13" xfId="3309" xr:uid="{00000000-0005-0000-0000-0000E20C0000}"/>
    <cellStyle name="Normal 11 2 2 2" xfId="3310" xr:uid="{00000000-0005-0000-0000-0000E30C0000}"/>
    <cellStyle name="Normal 11 2 2 2 10" xfId="3311" xr:uid="{00000000-0005-0000-0000-0000E40C0000}"/>
    <cellStyle name="Normal 11 2 2 2 10 2" xfId="3312" xr:uid="{00000000-0005-0000-0000-0000E50C0000}"/>
    <cellStyle name="Normal 11 2 2 2 10 2 2" xfId="3313" xr:uid="{00000000-0005-0000-0000-0000E60C0000}"/>
    <cellStyle name="Normal 11 2 2 2 10 2_RPT_FINACC_A" xfId="3314" xr:uid="{00000000-0005-0000-0000-0000E70C0000}"/>
    <cellStyle name="Normal 11 2 2 2 10 3" xfId="3315" xr:uid="{00000000-0005-0000-0000-0000E80C0000}"/>
    <cellStyle name="Normal 11 2 2 2 10_RPT_FINACC_A" xfId="3316" xr:uid="{00000000-0005-0000-0000-0000E90C0000}"/>
    <cellStyle name="Normal 11 2 2 2 11" xfId="3317" xr:uid="{00000000-0005-0000-0000-0000EA0C0000}"/>
    <cellStyle name="Normal 11 2 2 2 11 2" xfId="3318" xr:uid="{00000000-0005-0000-0000-0000EB0C0000}"/>
    <cellStyle name="Normal 11 2 2 2 11_RPT_FINACC_A" xfId="3319" xr:uid="{00000000-0005-0000-0000-0000EC0C0000}"/>
    <cellStyle name="Normal 11 2 2 2 12" xfId="3320" xr:uid="{00000000-0005-0000-0000-0000ED0C0000}"/>
    <cellStyle name="Normal 11 2 2 2 2" xfId="3321" xr:uid="{00000000-0005-0000-0000-0000EE0C0000}"/>
    <cellStyle name="Normal 11 2 2 2 2 2" xfId="3322" xr:uid="{00000000-0005-0000-0000-0000EF0C0000}"/>
    <cellStyle name="Normal 11 2 2 2 2 2 2" xfId="3323" xr:uid="{00000000-0005-0000-0000-0000F00C0000}"/>
    <cellStyle name="Normal 11 2 2 2 2 2 2 2" xfId="3324" xr:uid="{00000000-0005-0000-0000-0000F10C0000}"/>
    <cellStyle name="Normal 11 2 2 2 2 2 2 2 2" xfId="3325" xr:uid="{00000000-0005-0000-0000-0000F20C0000}"/>
    <cellStyle name="Normal 11 2 2 2 2 2 2 2 2 2" xfId="3326" xr:uid="{00000000-0005-0000-0000-0000F30C0000}"/>
    <cellStyle name="Normal 11 2 2 2 2 2 2 2 2_RPT_FINACC_A" xfId="3327" xr:uid="{00000000-0005-0000-0000-0000F40C0000}"/>
    <cellStyle name="Normal 11 2 2 2 2 2 2 2 3" xfId="3328" xr:uid="{00000000-0005-0000-0000-0000F50C0000}"/>
    <cellStyle name="Normal 11 2 2 2 2 2 2 2_RPT_FINACC_A" xfId="3329" xr:uid="{00000000-0005-0000-0000-0000F60C0000}"/>
    <cellStyle name="Normal 11 2 2 2 2 2 2 3" xfId="3330" xr:uid="{00000000-0005-0000-0000-0000F70C0000}"/>
    <cellStyle name="Normal 11 2 2 2 2 2 2 3 2" xfId="3331" xr:uid="{00000000-0005-0000-0000-0000F80C0000}"/>
    <cellStyle name="Normal 11 2 2 2 2 2 2 3_RPT_FINACC_A" xfId="3332" xr:uid="{00000000-0005-0000-0000-0000F90C0000}"/>
    <cellStyle name="Normal 11 2 2 2 2 2 2 4" xfId="3333" xr:uid="{00000000-0005-0000-0000-0000FA0C0000}"/>
    <cellStyle name="Normal 11 2 2 2 2 2 2_RPT_FINACC_A" xfId="3334" xr:uid="{00000000-0005-0000-0000-0000FB0C0000}"/>
    <cellStyle name="Normal 11 2 2 2 2 2 3" xfId="3335" xr:uid="{00000000-0005-0000-0000-0000FC0C0000}"/>
    <cellStyle name="Normal 11 2 2 2 2 2 3 2" xfId="3336" xr:uid="{00000000-0005-0000-0000-0000FD0C0000}"/>
    <cellStyle name="Normal 11 2 2 2 2 2 3 2 2" xfId="3337" xr:uid="{00000000-0005-0000-0000-0000FE0C0000}"/>
    <cellStyle name="Normal 11 2 2 2 2 2 3 2 2 2" xfId="3338" xr:uid="{00000000-0005-0000-0000-0000FF0C0000}"/>
    <cellStyle name="Normal 11 2 2 2 2 2 3 2 2_RPT_FINACC_A" xfId="3339" xr:uid="{00000000-0005-0000-0000-0000000D0000}"/>
    <cellStyle name="Normal 11 2 2 2 2 2 3 2 3" xfId="3340" xr:uid="{00000000-0005-0000-0000-0000010D0000}"/>
    <cellStyle name="Normal 11 2 2 2 2 2 3 2_RPT_FINACC_A" xfId="3341" xr:uid="{00000000-0005-0000-0000-0000020D0000}"/>
    <cellStyle name="Normal 11 2 2 2 2 2 4" xfId="3342" xr:uid="{00000000-0005-0000-0000-0000030D0000}"/>
    <cellStyle name="Normal 11 2 2 2 2 2 4 2" xfId="3343" xr:uid="{00000000-0005-0000-0000-0000040D0000}"/>
    <cellStyle name="Normal 11 2 2 2 2 2 4 2 2" xfId="3344" xr:uid="{00000000-0005-0000-0000-0000050D0000}"/>
    <cellStyle name="Normal 11 2 2 2 2 2 4 2_RPT_FINACC_A" xfId="3345" xr:uid="{00000000-0005-0000-0000-0000060D0000}"/>
    <cellStyle name="Normal 11 2 2 2 2 2 4 3" xfId="3346" xr:uid="{00000000-0005-0000-0000-0000070D0000}"/>
    <cellStyle name="Normal 11 2 2 2 2 2 4_RPT_FINACC_A" xfId="3347" xr:uid="{00000000-0005-0000-0000-0000080D0000}"/>
    <cellStyle name="Normal 11 2 2 2 2 2 5" xfId="3348" xr:uid="{00000000-0005-0000-0000-0000090D0000}"/>
    <cellStyle name="Normal 11 2 2 2 2 2 5 2" xfId="3349" xr:uid="{00000000-0005-0000-0000-00000A0D0000}"/>
    <cellStyle name="Normal 11 2 2 2 2 2 5_RPT_FINACC_A" xfId="3350" xr:uid="{00000000-0005-0000-0000-00000B0D0000}"/>
    <cellStyle name="Normal 11 2 2 2 2 2 6" xfId="3351" xr:uid="{00000000-0005-0000-0000-00000C0D0000}"/>
    <cellStyle name="Normal 11 2 2 2 2 2_checks flows" xfId="3352" xr:uid="{00000000-0005-0000-0000-00000D0D0000}"/>
    <cellStyle name="Normal 11 2 2 2 2 3" xfId="3353" xr:uid="{00000000-0005-0000-0000-00000E0D0000}"/>
    <cellStyle name="Normal 11 2 2 2 2 3 2" xfId="3354" xr:uid="{00000000-0005-0000-0000-00000F0D0000}"/>
    <cellStyle name="Normal 11 2 2 2 2 3 2 2" xfId="3355" xr:uid="{00000000-0005-0000-0000-0000100D0000}"/>
    <cellStyle name="Normal 11 2 2 2 2 3 2 2 2" xfId="3356" xr:uid="{00000000-0005-0000-0000-0000110D0000}"/>
    <cellStyle name="Normal 11 2 2 2 2 3 2 2 2 2" xfId="3357" xr:uid="{00000000-0005-0000-0000-0000120D0000}"/>
    <cellStyle name="Normal 11 2 2 2 2 3 2 2 2_RPT_FINACC_A" xfId="3358" xr:uid="{00000000-0005-0000-0000-0000130D0000}"/>
    <cellStyle name="Normal 11 2 2 2 2 3 2 2 3" xfId="3359" xr:uid="{00000000-0005-0000-0000-0000140D0000}"/>
    <cellStyle name="Normal 11 2 2 2 2 3 2 2_RPT_FINACC_A" xfId="3360" xr:uid="{00000000-0005-0000-0000-0000150D0000}"/>
    <cellStyle name="Normal 11 2 2 2 2 3 2 3" xfId="3361" xr:uid="{00000000-0005-0000-0000-0000160D0000}"/>
    <cellStyle name="Normal 11 2 2 2 2 3 2 3 2" xfId="3362" xr:uid="{00000000-0005-0000-0000-0000170D0000}"/>
    <cellStyle name="Normal 11 2 2 2 2 3 2 3_RPT_FINACC_A" xfId="3363" xr:uid="{00000000-0005-0000-0000-0000180D0000}"/>
    <cellStyle name="Normal 11 2 2 2 2 3 2 4" xfId="3364" xr:uid="{00000000-0005-0000-0000-0000190D0000}"/>
    <cellStyle name="Normal 11 2 2 2 2 3 2_RPT_FINACC_A" xfId="3365" xr:uid="{00000000-0005-0000-0000-00001A0D0000}"/>
    <cellStyle name="Normal 11 2 2 2 2 3 3" xfId="3366" xr:uid="{00000000-0005-0000-0000-00001B0D0000}"/>
    <cellStyle name="Normal 11 2 2 2 2 3 3 2" xfId="3367" xr:uid="{00000000-0005-0000-0000-00001C0D0000}"/>
    <cellStyle name="Normal 11 2 2 2 2 3 3 2 2" xfId="3368" xr:uid="{00000000-0005-0000-0000-00001D0D0000}"/>
    <cellStyle name="Normal 11 2 2 2 2 3 3 2_RPT_FINACC_A" xfId="3369" xr:uid="{00000000-0005-0000-0000-00001E0D0000}"/>
    <cellStyle name="Normal 11 2 2 2 2 3 3 3" xfId="3370" xr:uid="{00000000-0005-0000-0000-00001F0D0000}"/>
    <cellStyle name="Normal 11 2 2 2 2 3 3_RPT_FINACC_A" xfId="3371" xr:uid="{00000000-0005-0000-0000-0000200D0000}"/>
    <cellStyle name="Normal 11 2 2 2 2 3 4" xfId="3372" xr:uid="{00000000-0005-0000-0000-0000210D0000}"/>
    <cellStyle name="Normal 11 2 2 2 2 3 4 2" xfId="3373" xr:uid="{00000000-0005-0000-0000-0000220D0000}"/>
    <cellStyle name="Normal 11 2 2 2 2 3 4_RPT_FINACC_A" xfId="3374" xr:uid="{00000000-0005-0000-0000-0000230D0000}"/>
    <cellStyle name="Normal 11 2 2 2 2 3 5" xfId="3375" xr:uid="{00000000-0005-0000-0000-0000240D0000}"/>
    <cellStyle name="Normal 11 2 2 2 2 3_checks flows" xfId="3376" xr:uid="{00000000-0005-0000-0000-0000250D0000}"/>
    <cellStyle name="Normal 11 2 2 2 2 4" xfId="3377" xr:uid="{00000000-0005-0000-0000-0000260D0000}"/>
    <cellStyle name="Normal 11 2 2 2 2 4 2" xfId="3378" xr:uid="{00000000-0005-0000-0000-0000270D0000}"/>
    <cellStyle name="Normal 11 2 2 2 2 4 2 2" xfId="3379" xr:uid="{00000000-0005-0000-0000-0000280D0000}"/>
    <cellStyle name="Normal 11 2 2 2 2 4 2 2 2" xfId="3380" xr:uid="{00000000-0005-0000-0000-0000290D0000}"/>
    <cellStyle name="Normal 11 2 2 2 2 4 2 2_RPT_FINACC_A" xfId="3381" xr:uid="{00000000-0005-0000-0000-00002A0D0000}"/>
    <cellStyle name="Normal 11 2 2 2 2 4 2 3" xfId="3382" xr:uid="{00000000-0005-0000-0000-00002B0D0000}"/>
    <cellStyle name="Normal 11 2 2 2 2 4 2_RPT_FINACC_A" xfId="3383" xr:uid="{00000000-0005-0000-0000-00002C0D0000}"/>
    <cellStyle name="Normal 11 2 2 2 2 4 3" xfId="3384" xr:uid="{00000000-0005-0000-0000-00002D0D0000}"/>
    <cellStyle name="Normal 11 2 2 2 2 4 3 2" xfId="3385" xr:uid="{00000000-0005-0000-0000-00002E0D0000}"/>
    <cellStyle name="Normal 11 2 2 2 2 4 3_RPT_FINACC_A" xfId="3386" xr:uid="{00000000-0005-0000-0000-00002F0D0000}"/>
    <cellStyle name="Normal 11 2 2 2 2 4 4" xfId="3387" xr:uid="{00000000-0005-0000-0000-0000300D0000}"/>
    <cellStyle name="Normal 11 2 2 2 2 4_RPT_FINACC_A" xfId="3388" xr:uid="{00000000-0005-0000-0000-0000310D0000}"/>
    <cellStyle name="Normal 11 2 2 2 2 5" xfId="3389" xr:uid="{00000000-0005-0000-0000-0000320D0000}"/>
    <cellStyle name="Normal 11 2 2 2 2 5 2" xfId="3390" xr:uid="{00000000-0005-0000-0000-0000330D0000}"/>
    <cellStyle name="Normal 11 2 2 2 2 5 2 2" xfId="3391" xr:uid="{00000000-0005-0000-0000-0000340D0000}"/>
    <cellStyle name="Normal 11 2 2 2 2 5 2 2 2" xfId="3392" xr:uid="{00000000-0005-0000-0000-0000350D0000}"/>
    <cellStyle name="Normal 11 2 2 2 2 5 2 2_RPT_FINACC_A" xfId="3393" xr:uid="{00000000-0005-0000-0000-0000360D0000}"/>
    <cellStyle name="Normal 11 2 2 2 2 5 2 3" xfId="3394" xr:uid="{00000000-0005-0000-0000-0000370D0000}"/>
    <cellStyle name="Normal 11 2 2 2 2 5 2_RPT_FINACC_A" xfId="3395" xr:uid="{00000000-0005-0000-0000-0000380D0000}"/>
    <cellStyle name="Normal 11 2 2 2 2 6" xfId="3396" xr:uid="{00000000-0005-0000-0000-0000390D0000}"/>
    <cellStyle name="Normal 11 2 2 2 2 6 2" xfId="3397" xr:uid="{00000000-0005-0000-0000-00003A0D0000}"/>
    <cellStyle name="Normal 11 2 2 2 2 6 2 2" xfId="3398" xr:uid="{00000000-0005-0000-0000-00003B0D0000}"/>
    <cellStyle name="Normal 11 2 2 2 2 6 2_RPT_FINACC_A" xfId="3399" xr:uid="{00000000-0005-0000-0000-00003C0D0000}"/>
    <cellStyle name="Normal 11 2 2 2 2 6 3" xfId="3400" xr:uid="{00000000-0005-0000-0000-00003D0D0000}"/>
    <cellStyle name="Normal 11 2 2 2 2 6_RPT_FINACC_A" xfId="3401" xr:uid="{00000000-0005-0000-0000-00003E0D0000}"/>
    <cellStyle name="Normal 11 2 2 2 2 7" xfId="3402" xr:uid="{00000000-0005-0000-0000-00003F0D0000}"/>
    <cellStyle name="Normal 11 2 2 2 2 7 2" xfId="3403" xr:uid="{00000000-0005-0000-0000-0000400D0000}"/>
    <cellStyle name="Normal 11 2 2 2 2 7_RPT_FINACC_A" xfId="3404" xr:uid="{00000000-0005-0000-0000-0000410D0000}"/>
    <cellStyle name="Normal 11 2 2 2 2 8" xfId="3405" xr:uid="{00000000-0005-0000-0000-0000420D0000}"/>
    <cellStyle name="Normal 11 2 2 2 2_checks flows" xfId="3406" xr:uid="{00000000-0005-0000-0000-0000430D0000}"/>
    <cellStyle name="Normal 11 2 2 2 3" xfId="3407" xr:uid="{00000000-0005-0000-0000-0000440D0000}"/>
    <cellStyle name="Normal 11 2 2 2 3 2" xfId="3408" xr:uid="{00000000-0005-0000-0000-0000450D0000}"/>
    <cellStyle name="Normal 11 2 2 2 3 2 2" xfId="3409" xr:uid="{00000000-0005-0000-0000-0000460D0000}"/>
    <cellStyle name="Normal 11 2 2 2 3 2 2 2" xfId="3410" xr:uid="{00000000-0005-0000-0000-0000470D0000}"/>
    <cellStyle name="Normal 11 2 2 2 3 2 2 2 2" xfId="3411" xr:uid="{00000000-0005-0000-0000-0000480D0000}"/>
    <cellStyle name="Normal 11 2 2 2 3 2 2 2_RPT_FINACC_A" xfId="3412" xr:uid="{00000000-0005-0000-0000-0000490D0000}"/>
    <cellStyle name="Normal 11 2 2 2 3 2 2 3" xfId="3413" xr:uid="{00000000-0005-0000-0000-00004A0D0000}"/>
    <cellStyle name="Normal 11 2 2 2 3 2 2_RPT_FINACC_A" xfId="3414" xr:uid="{00000000-0005-0000-0000-00004B0D0000}"/>
    <cellStyle name="Normal 11 2 2 2 3 2 3" xfId="3415" xr:uid="{00000000-0005-0000-0000-00004C0D0000}"/>
    <cellStyle name="Normal 11 2 2 2 3 2 3 2" xfId="3416" xr:uid="{00000000-0005-0000-0000-00004D0D0000}"/>
    <cellStyle name="Normal 11 2 2 2 3 2 3_RPT_FINACC_A" xfId="3417" xr:uid="{00000000-0005-0000-0000-00004E0D0000}"/>
    <cellStyle name="Normal 11 2 2 2 3 2 4" xfId="3418" xr:uid="{00000000-0005-0000-0000-00004F0D0000}"/>
    <cellStyle name="Normal 11 2 2 2 3 2_RPT_FINACC_A" xfId="3419" xr:uid="{00000000-0005-0000-0000-0000500D0000}"/>
    <cellStyle name="Normal 11 2 2 2 3 3" xfId="3420" xr:uid="{00000000-0005-0000-0000-0000510D0000}"/>
    <cellStyle name="Normal 11 2 2 2 3 3 2" xfId="3421" xr:uid="{00000000-0005-0000-0000-0000520D0000}"/>
    <cellStyle name="Normal 11 2 2 2 3 3 2 2" xfId="3422" xr:uid="{00000000-0005-0000-0000-0000530D0000}"/>
    <cellStyle name="Normal 11 2 2 2 3 3 2 2 2" xfId="3423" xr:uid="{00000000-0005-0000-0000-0000540D0000}"/>
    <cellStyle name="Normal 11 2 2 2 3 3 2 2_RPT_FINACC_A" xfId="3424" xr:uid="{00000000-0005-0000-0000-0000550D0000}"/>
    <cellStyle name="Normal 11 2 2 2 3 3 2 3" xfId="3425" xr:uid="{00000000-0005-0000-0000-0000560D0000}"/>
    <cellStyle name="Normal 11 2 2 2 3 3 2_RPT_FINACC_A" xfId="3426" xr:uid="{00000000-0005-0000-0000-0000570D0000}"/>
    <cellStyle name="Normal 11 2 2 2 3 4" xfId="3427" xr:uid="{00000000-0005-0000-0000-0000580D0000}"/>
    <cellStyle name="Normal 11 2 2 2 3 4 2" xfId="3428" xr:uid="{00000000-0005-0000-0000-0000590D0000}"/>
    <cellStyle name="Normal 11 2 2 2 3 4 2 2" xfId="3429" xr:uid="{00000000-0005-0000-0000-00005A0D0000}"/>
    <cellStyle name="Normal 11 2 2 2 3 4 2_RPT_FINACC_A" xfId="3430" xr:uid="{00000000-0005-0000-0000-00005B0D0000}"/>
    <cellStyle name="Normal 11 2 2 2 3 4 3" xfId="3431" xr:uid="{00000000-0005-0000-0000-00005C0D0000}"/>
    <cellStyle name="Normal 11 2 2 2 3 4_RPT_FINACC_A" xfId="3432" xr:uid="{00000000-0005-0000-0000-00005D0D0000}"/>
    <cellStyle name="Normal 11 2 2 2 3 5" xfId="3433" xr:uid="{00000000-0005-0000-0000-00005E0D0000}"/>
    <cellStyle name="Normal 11 2 2 2 3 5 2" xfId="3434" xr:uid="{00000000-0005-0000-0000-00005F0D0000}"/>
    <cellStyle name="Normal 11 2 2 2 3 5_RPT_FINACC_A" xfId="3435" xr:uid="{00000000-0005-0000-0000-0000600D0000}"/>
    <cellStyle name="Normal 11 2 2 2 3 6" xfId="3436" xr:uid="{00000000-0005-0000-0000-0000610D0000}"/>
    <cellStyle name="Normal 11 2 2 2 3_checks flows" xfId="3437" xr:uid="{00000000-0005-0000-0000-0000620D0000}"/>
    <cellStyle name="Normal 11 2 2 2 4" xfId="3438" xr:uid="{00000000-0005-0000-0000-0000630D0000}"/>
    <cellStyle name="Normal 11 2 2 2 4 2" xfId="3439" xr:uid="{00000000-0005-0000-0000-0000640D0000}"/>
    <cellStyle name="Normal 11 2 2 2 4 2 2" xfId="3440" xr:uid="{00000000-0005-0000-0000-0000650D0000}"/>
    <cellStyle name="Normal 11 2 2 2 4 2 2 2" xfId="3441" xr:uid="{00000000-0005-0000-0000-0000660D0000}"/>
    <cellStyle name="Normal 11 2 2 2 4 2 2 2 2" xfId="3442" xr:uid="{00000000-0005-0000-0000-0000670D0000}"/>
    <cellStyle name="Normal 11 2 2 2 4 2 2 2_RPT_FINACC_A" xfId="3443" xr:uid="{00000000-0005-0000-0000-0000680D0000}"/>
    <cellStyle name="Normal 11 2 2 2 4 2 2 3" xfId="3444" xr:uid="{00000000-0005-0000-0000-0000690D0000}"/>
    <cellStyle name="Normal 11 2 2 2 4 2 2_RPT_FINACC_A" xfId="3445" xr:uid="{00000000-0005-0000-0000-00006A0D0000}"/>
    <cellStyle name="Normal 11 2 2 2 4 2 3" xfId="3446" xr:uid="{00000000-0005-0000-0000-00006B0D0000}"/>
    <cellStyle name="Normal 11 2 2 2 4 2 3 2" xfId="3447" xr:uid="{00000000-0005-0000-0000-00006C0D0000}"/>
    <cellStyle name="Normal 11 2 2 2 4 2 3_RPT_FINACC_A" xfId="3448" xr:uid="{00000000-0005-0000-0000-00006D0D0000}"/>
    <cellStyle name="Normal 11 2 2 2 4 2 4" xfId="3449" xr:uid="{00000000-0005-0000-0000-00006E0D0000}"/>
    <cellStyle name="Normal 11 2 2 2 4 2_RPT_FINACC_A" xfId="3450" xr:uid="{00000000-0005-0000-0000-00006F0D0000}"/>
    <cellStyle name="Normal 11 2 2 2 4 3" xfId="3451" xr:uid="{00000000-0005-0000-0000-0000700D0000}"/>
    <cellStyle name="Normal 11 2 2 2 4 3 2" xfId="3452" xr:uid="{00000000-0005-0000-0000-0000710D0000}"/>
    <cellStyle name="Normal 11 2 2 2 4 3 2 2" xfId="3453" xr:uid="{00000000-0005-0000-0000-0000720D0000}"/>
    <cellStyle name="Normal 11 2 2 2 4 3 2 2 2" xfId="3454" xr:uid="{00000000-0005-0000-0000-0000730D0000}"/>
    <cellStyle name="Normal 11 2 2 2 4 3 2 2_RPT_FINACC_A" xfId="3455" xr:uid="{00000000-0005-0000-0000-0000740D0000}"/>
    <cellStyle name="Normal 11 2 2 2 4 3 2 3" xfId="3456" xr:uid="{00000000-0005-0000-0000-0000750D0000}"/>
    <cellStyle name="Normal 11 2 2 2 4 3 2_RPT_FINACC_A" xfId="3457" xr:uid="{00000000-0005-0000-0000-0000760D0000}"/>
    <cellStyle name="Normal 11 2 2 2 4 4" xfId="3458" xr:uid="{00000000-0005-0000-0000-0000770D0000}"/>
    <cellStyle name="Normal 11 2 2 2 4 4 2" xfId="3459" xr:uid="{00000000-0005-0000-0000-0000780D0000}"/>
    <cellStyle name="Normal 11 2 2 2 4 4 2 2" xfId="3460" xr:uid="{00000000-0005-0000-0000-0000790D0000}"/>
    <cellStyle name="Normal 11 2 2 2 4 4 2_RPT_FINACC_A" xfId="3461" xr:uid="{00000000-0005-0000-0000-00007A0D0000}"/>
    <cellStyle name="Normal 11 2 2 2 4 4 3" xfId="3462" xr:uid="{00000000-0005-0000-0000-00007B0D0000}"/>
    <cellStyle name="Normal 11 2 2 2 4 4_RPT_FINACC_A" xfId="3463" xr:uid="{00000000-0005-0000-0000-00007C0D0000}"/>
    <cellStyle name="Normal 11 2 2 2 4 5" xfId="3464" xr:uid="{00000000-0005-0000-0000-00007D0D0000}"/>
    <cellStyle name="Normal 11 2 2 2 4 5 2" xfId="3465" xr:uid="{00000000-0005-0000-0000-00007E0D0000}"/>
    <cellStyle name="Normal 11 2 2 2 4 5_RPT_FINACC_A" xfId="3466" xr:uid="{00000000-0005-0000-0000-00007F0D0000}"/>
    <cellStyle name="Normal 11 2 2 2 4 6" xfId="3467" xr:uid="{00000000-0005-0000-0000-0000800D0000}"/>
    <cellStyle name="Normal 11 2 2 2 4_checks flows" xfId="3468" xr:uid="{00000000-0005-0000-0000-0000810D0000}"/>
    <cellStyle name="Normal 11 2 2 2 5" xfId="3469" xr:uid="{00000000-0005-0000-0000-0000820D0000}"/>
    <cellStyle name="Normal 11 2 2 2 5 2" xfId="3470" xr:uid="{00000000-0005-0000-0000-0000830D0000}"/>
    <cellStyle name="Normal 11 2 2 2 5 2 2" xfId="3471" xr:uid="{00000000-0005-0000-0000-0000840D0000}"/>
    <cellStyle name="Normal 11 2 2 2 5 2 2 2" xfId="3472" xr:uid="{00000000-0005-0000-0000-0000850D0000}"/>
    <cellStyle name="Normal 11 2 2 2 5 2 2 2 2" xfId="3473" xr:uid="{00000000-0005-0000-0000-0000860D0000}"/>
    <cellStyle name="Normal 11 2 2 2 5 2 2 2_RPT_FINACC_A" xfId="3474" xr:uid="{00000000-0005-0000-0000-0000870D0000}"/>
    <cellStyle name="Normal 11 2 2 2 5 2 2 3" xfId="3475" xr:uid="{00000000-0005-0000-0000-0000880D0000}"/>
    <cellStyle name="Normal 11 2 2 2 5 2 2_RPT_FINACC_A" xfId="3476" xr:uid="{00000000-0005-0000-0000-0000890D0000}"/>
    <cellStyle name="Normal 11 2 2 2 5 2 3" xfId="3477" xr:uid="{00000000-0005-0000-0000-00008A0D0000}"/>
    <cellStyle name="Normal 11 2 2 2 5 2 3 2" xfId="3478" xr:uid="{00000000-0005-0000-0000-00008B0D0000}"/>
    <cellStyle name="Normal 11 2 2 2 5 2 3_RPT_FINACC_A" xfId="3479" xr:uid="{00000000-0005-0000-0000-00008C0D0000}"/>
    <cellStyle name="Normal 11 2 2 2 5 2 4" xfId="3480" xr:uid="{00000000-0005-0000-0000-00008D0D0000}"/>
    <cellStyle name="Normal 11 2 2 2 5 2_RPT_FINACC_A" xfId="3481" xr:uid="{00000000-0005-0000-0000-00008E0D0000}"/>
    <cellStyle name="Normal 11 2 2 2 5 3" xfId="3482" xr:uid="{00000000-0005-0000-0000-00008F0D0000}"/>
    <cellStyle name="Normal 11 2 2 2 5 3 2" xfId="3483" xr:uid="{00000000-0005-0000-0000-0000900D0000}"/>
    <cellStyle name="Normal 11 2 2 2 5 3 2 2" xfId="3484" xr:uid="{00000000-0005-0000-0000-0000910D0000}"/>
    <cellStyle name="Normal 11 2 2 2 5 3 2 2 2" xfId="3485" xr:uid="{00000000-0005-0000-0000-0000920D0000}"/>
    <cellStyle name="Normal 11 2 2 2 5 3 2 2_RPT_FINACC_A" xfId="3486" xr:uid="{00000000-0005-0000-0000-0000930D0000}"/>
    <cellStyle name="Normal 11 2 2 2 5 3 2 3" xfId="3487" xr:uid="{00000000-0005-0000-0000-0000940D0000}"/>
    <cellStyle name="Normal 11 2 2 2 5 3 2_RPT_FINACC_A" xfId="3488" xr:uid="{00000000-0005-0000-0000-0000950D0000}"/>
    <cellStyle name="Normal 11 2 2 2 5 4" xfId="3489" xr:uid="{00000000-0005-0000-0000-0000960D0000}"/>
    <cellStyle name="Normal 11 2 2 2 5 4 2" xfId="3490" xr:uid="{00000000-0005-0000-0000-0000970D0000}"/>
    <cellStyle name="Normal 11 2 2 2 5 4 2 2" xfId="3491" xr:uid="{00000000-0005-0000-0000-0000980D0000}"/>
    <cellStyle name="Normal 11 2 2 2 5 4 2_RPT_FINACC_A" xfId="3492" xr:uid="{00000000-0005-0000-0000-0000990D0000}"/>
    <cellStyle name="Normal 11 2 2 2 5 4 3" xfId="3493" xr:uid="{00000000-0005-0000-0000-00009A0D0000}"/>
    <cellStyle name="Normal 11 2 2 2 5 4_RPT_FINACC_A" xfId="3494" xr:uid="{00000000-0005-0000-0000-00009B0D0000}"/>
    <cellStyle name="Normal 11 2 2 2 5 5" xfId="3495" xr:uid="{00000000-0005-0000-0000-00009C0D0000}"/>
    <cellStyle name="Normal 11 2 2 2 5 5 2" xfId="3496" xr:uid="{00000000-0005-0000-0000-00009D0D0000}"/>
    <cellStyle name="Normal 11 2 2 2 5 5_RPT_FINACC_A" xfId="3497" xr:uid="{00000000-0005-0000-0000-00009E0D0000}"/>
    <cellStyle name="Normal 11 2 2 2 5 6" xfId="3498" xr:uid="{00000000-0005-0000-0000-00009F0D0000}"/>
    <cellStyle name="Normal 11 2 2 2 5_checks flows" xfId="3499" xr:uid="{00000000-0005-0000-0000-0000A00D0000}"/>
    <cellStyle name="Normal 11 2 2 2 6" xfId="3500" xr:uid="{00000000-0005-0000-0000-0000A10D0000}"/>
    <cellStyle name="Normal 11 2 2 2 6 2" xfId="3501" xr:uid="{00000000-0005-0000-0000-0000A20D0000}"/>
    <cellStyle name="Normal 11 2 2 2 6 2 2" xfId="3502" xr:uid="{00000000-0005-0000-0000-0000A30D0000}"/>
    <cellStyle name="Normal 11 2 2 2 6 2 2 2" xfId="3503" xr:uid="{00000000-0005-0000-0000-0000A40D0000}"/>
    <cellStyle name="Normal 11 2 2 2 6 2 2 2 2" xfId="3504" xr:uid="{00000000-0005-0000-0000-0000A50D0000}"/>
    <cellStyle name="Normal 11 2 2 2 6 2 2 2_RPT_FINACC_A" xfId="3505" xr:uid="{00000000-0005-0000-0000-0000A60D0000}"/>
    <cellStyle name="Normal 11 2 2 2 6 2 2 3" xfId="3506" xr:uid="{00000000-0005-0000-0000-0000A70D0000}"/>
    <cellStyle name="Normal 11 2 2 2 6 2 2_RPT_FINACC_A" xfId="3507" xr:uid="{00000000-0005-0000-0000-0000A80D0000}"/>
    <cellStyle name="Normal 11 2 2 2 6 2 3" xfId="3508" xr:uid="{00000000-0005-0000-0000-0000A90D0000}"/>
    <cellStyle name="Normal 11 2 2 2 6 2 3 2" xfId="3509" xr:uid="{00000000-0005-0000-0000-0000AA0D0000}"/>
    <cellStyle name="Normal 11 2 2 2 6 2 3_RPT_FINACC_A" xfId="3510" xr:uid="{00000000-0005-0000-0000-0000AB0D0000}"/>
    <cellStyle name="Normal 11 2 2 2 6 2 4" xfId="3511" xr:uid="{00000000-0005-0000-0000-0000AC0D0000}"/>
    <cellStyle name="Normal 11 2 2 2 6 2_RPT_FINACC_A" xfId="3512" xr:uid="{00000000-0005-0000-0000-0000AD0D0000}"/>
    <cellStyle name="Normal 11 2 2 2 6 3" xfId="3513" xr:uid="{00000000-0005-0000-0000-0000AE0D0000}"/>
    <cellStyle name="Normal 11 2 2 2 6 3 2" xfId="3514" xr:uid="{00000000-0005-0000-0000-0000AF0D0000}"/>
    <cellStyle name="Normal 11 2 2 2 6 3 2 2" xfId="3515" xr:uid="{00000000-0005-0000-0000-0000B00D0000}"/>
    <cellStyle name="Normal 11 2 2 2 6 3 2 2 2" xfId="3516" xr:uid="{00000000-0005-0000-0000-0000B10D0000}"/>
    <cellStyle name="Normal 11 2 2 2 6 3 2 2_RPT_FINACC_A" xfId="3517" xr:uid="{00000000-0005-0000-0000-0000B20D0000}"/>
    <cellStyle name="Normal 11 2 2 2 6 3 2 3" xfId="3518" xr:uid="{00000000-0005-0000-0000-0000B30D0000}"/>
    <cellStyle name="Normal 11 2 2 2 6 3 2_RPT_FINACC_A" xfId="3519" xr:uid="{00000000-0005-0000-0000-0000B40D0000}"/>
    <cellStyle name="Normal 11 2 2 2 6 4" xfId="3520" xr:uid="{00000000-0005-0000-0000-0000B50D0000}"/>
    <cellStyle name="Normal 11 2 2 2 6 4 2" xfId="3521" xr:uid="{00000000-0005-0000-0000-0000B60D0000}"/>
    <cellStyle name="Normal 11 2 2 2 6 4 2 2" xfId="3522" xr:uid="{00000000-0005-0000-0000-0000B70D0000}"/>
    <cellStyle name="Normal 11 2 2 2 6 4 2_RPT_FINACC_A" xfId="3523" xr:uid="{00000000-0005-0000-0000-0000B80D0000}"/>
    <cellStyle name="Normal 11 2 2 2 6 4 3" xfId="3524" xr:uid="{00000000-0005-0000-0000-0000B90D0000}"/>
    <cellStyle name="Normal 11 2 2 2 6 4_RPT_FINACC_A" xfId="3525" xr:uid="{00000000-0005-0000-0000-0000BA0D0000}"/>
    <cellStyle name="Normal 11 2 2 2 6 5" xfId="3526" xr:uid="{00000000-0005-0000-0000-0000BB0D0000}"/>
    <cellStyle name="Normal 11 2 2 2 6 5 2" xfId="3527" xr:uid="{00000000-0005-0000-0000-0000BC0D0000}"/>
    <cellStyle name="Normal 11 2 2 2 6 5_RPT_FINACC_A" xfId="3528" xr:uid="{00000000-0005-0000-0000-0000BD0D0000}"/>
    <cellStyle name="Normal 11 2 2 2 6 6" xfId="3529" xr:uid="{00000000-0005-0000-0000-0000BE0D0000}"/>
    <cellStyle name="Normal 11 2 2 2 6_checks flows" xfId="3530" xr:uid="{00000000-0005-0000-0000-0000BF0D0000}"/>
    <cellStyle name="Normal 11 2 2 2 7" xfId="3531" xr:uid="{00000000-0005-0000-0000-0000C00D0000}"/>
    <cellStyle name="Normal 11 2 2 2 7 2" xfId="3532" xr:uid="{00000000-0005-0000-0000-0000C10D0000}"/>
    <cellStyle name="Normal 11 2 2 2 7 2 2" xfId="3533" xr:uid="{00000000-0005-0000-0000-0000C20D0000}"/>
    <cellStyle name="Normal 11 2 2 2 7 2 2 2" xfId="3534" xr:uid="{00000000-0005-0000-0000-0000C30D0000}"/>
    <cellStyle name="Normal 11 2 2 2 7 2 2 2 2" xfId="3535" xr:uid="{00000000-0005-0000-0000-0000C40D0000}"/>
    <cellStyle name="Normal 11 2 2 2 7 2 2 2_RPT_FINACC_A" xfId="3536" xr:uid="{00000000-0005-0000-0000-0000C50D0000}"/>
    <cellStyle name="Normal 11 2 2 2 7 2 2 3" xfId="3537" xr:uid="{00000000-0005-0000-0000-0000C60D0000}"/>
    <cellStyle name="Normal 11 2 2 2 7 2 2_RPT_FINACC_A" xfId="3538" xr:uid="{00000000-0005-0000-0000-0000C70D0000}"/>
    <cellStyle name="Normal 11 2 2 2 7 2 3" xfId="3539" xr:uid="{00000000-0005-0000-0000-0000C80D0000}"/>
    <cellStyle name="Normal 11 2 2 2 7 2 3 2" xfId="3540" xr:uid="{00000000-0005-0000-0000-0000C90D0000}"/>
    <cellStyle name="Normal 11 2 2 2 7 2 3_RPT_FINACC_A" xfId="3541" xr:uid="{00000000-0005-0000-0000-0000CA0D0000}"/>
    <cellStyle name="Normal 11 2 2 2 7 2 4" xfId="3542" xr:uid="{00000000-0005-0000-0000-0000CB0D0000}"/>
    <cellStyle name="Normal 11 2 2 2 7 2_RPT_FINACC_A" xfId="3543" xr:uid="{00000000-0005-0000-0000-0000CC0D0000}"/>
    <cellStyle name="Normal 11 2 2 2 7 3" xfId="3544" xr:uid="{00000000-0005-0000-0000-0000CD0D0000}"/>
    <cellStyle name="Normal 11 2 2 2 7 3 2" xfId="3545" xr:uid="{00000000-0005-0000-0000-0000CE0D0000}"/>
    <cellStyle name="Normal 11 2 2 2 7 3 2 2" xfId="3546" xr:uid="{00000000-0005-0000-0000-0000CF0D0000}"/>
    <cellStyle name="Normal 11 2 2 2 7 3 2_RPT_FINACC_A" xfId="3547" xr:uid="{00000000-0005-0000-0000-0000D00D0000}"/>
    <cellStyle name="Normal 11 2 2 2 7 3 3" xfId="3548" xr:uid="{00000000-0005-0000-0000-0000D10D0000}"/>
    <cellStyle name="Normal 11 2 2 2 7 3_RPT_FINACC_A" xfId="3549" xr:uid="{00000000-0005-0000-0000-0000D20D0000}"/>
    <cellStyle name="Normal 11 2 2 2 7 4" xfId="3550" xr:uid="{00000000-0005-0000-0000-0000D30D0000}"/>
    <cellStyle name="Normal 11 2 2 2 7 4 2" xfId="3551" xr:uid="{00000000-0005-0000-0000-0000D40D0000}"/>
    <cellStyle name="Normal 11 2 2 2 7 4_RPT_FINACC_A" xfId="3552" xr:uid="{00000000-0005-0000-0000-0000D50D0000}"/>
    <cellStyle name="Normal 11 2 2 2 7 5" xfId="3553" xr:uid="{00000000-0005-0000-0000-0000D60D0000}"/>
    <cellStyle name="Normal 11 2 2 2 7_checks flows" xfId="3554" xr:uid="{00000000-0005-0000-0000-0000D70D0000}"/>
    <cellStyle name="Normal 11 2 2 2 8" xfId="3555" xr:uid="{00000000-0005-0000-0000-0000D80D0000}"/>
    <cellStyle name="Normal 11 2 2 2 8 2" xfId="3556" xr:uid="{00000000-0005-0000-0000-0000D90D0000}"/>
    <cellStyle name="Normal 11 2 2 2 8 2 2" xfId="3557" xr:uid="{00000000-0005-0000-0000-0000DA0D0000}"/>
    <cellStyle name="Normal 11 2 2 2 8 2 2 2" xfId="3558" xr:uid="{00000000-0005-0000-0000-0000DB0D0000}"/>
    <cellStyle name="Normal 11 2 2 2 8 2 2_RPT_FINACC_A" xfId="3559" xr:uid="{00000000-0005-0000-0000-0000DC0D0000}"/>
    <cellStyle name="Normal 11 2 2 2 8 2 3" xfId="3560" xr:uid="{00000000-0005-0000-0000-0000DD0D0000}"/>
    <cellStyle name="Normal 11 2 2 2 8 2_RPT_FINACC_A" xfId="3561" xr:uid="{00000000-0005-0000-0000-0000DE0D0000}"/>
    <cellStyle name="Normal 11 2 2 2 8 3" xfId="3562" xr:uid="{00000000-0005-0000-0000-0000DF0D0000}"/>
    <cellStyle name="Normal 11 2 2 2 8 3 2" xfId="3563" xr:uid="{00000000-0005-0000-0000-0000E00D0000}"/>
    <cellStyle name="Normal 11 2 2 2 8 3_RPT_FINACC_A" xfId="3564" xr:uid="{00000000-0005-0000-0000-0000E10D0000}"/>
    <cellStyle name="Normal 11 2 2 2 8 4" xfId="3565" xr:uid="{00000000-0005-0000-0000-0000E20D0000}"/>
    <cellStyle name="Normal 11 2 2 2 8_RPT_FINACC_A" xfId="3566" xr:uid="{00000000-0005-0000-0000-0000E30D0000}"/>
    <cellStyle name="Normal 11 2 2 2 9" xfId="3567" xr:uid="{00000000-0005-0000-0000-0000E40D0000}"/>
    <cellStyle name="Normal 11 2 2 2 9 2" xfId="3568" xr:uid="{00000000-0005-0000-0000-0000E50D0000}"/>
    <cellStyle name="Normal 11 2 2 2 9 2 2" xfId="3569" xr:uid="{00000000-0005-0000-0000-0000E60D0000}"/>
    <cellStyle name="Normal 11 2 2 2 9 2 2 2" xfId="3570" xr:uid="{00000000-0005-0000-0000-0000E70D0000}"/>
    <cellStyle name="Normal 11 2 2 2 9 2 2_RPT_FINACC_A" xfId="3571" xr:uid="{00000000-0005-0000-0000-0000E80D0000}"/>
    <cellStyle name="Normal 11 2 2 2 9 2 3" xfId="3572" xr:uid="{00000000-0005-0000-0000-0000E90D0000}"/>
    <cellStyle name="Normal 11 2 2 2 9 2_RPT_FINACC_A" xfId="3573" xr:uid="{00000000-0005-0000-0000-0000EA0D0000}"/>
    <cellStyle name="Normal 11 2 2 2_checks flows" xfId="3574" xr:uid="{00000000-0005-0000-0000-0000EB0D0000}"/>
    <cellStyle name="Normal 11 2 2 3" xfId="3575" xr:uid="{00000000-0005-0000-0000-0000EC0D0000}"/>
    <cellStyle name="Normal 11 2 2 3 2" xfId="3576" xr:uid="{00000000-0005-0000-0000-0000ED0D0000}"/>
    <cellStyle name="Normal 11 2 2 3 2 2" xfId="3577" xr:uid="{00000000-0005-0000-0000-0000EE0D0000}"/>
    <cellStyle name="Normal 11 2 2 3 2 2 2" xfId="3578" xr:uid="{00000000-0005-0000-0000-0000EF0D0000}"/>
    <cellStyle name="Normal 11 2 2 3 2 2 2 2" xfId="3579" xr:uid="{00000000-0005-0000-0000-0000F00D0000}"/>
    <cellStyle name="Normal 11 2 2 3 2 2 2 2 2" xfId="3580" xr:uid="{00000000-0005-0000-0000-0000F10D0000}"/>
    <cellStyle name="Normal 11 2 2 3 2 2 2 2_RPT_FINACC_A" xfId="3581" xr:uid="{00000000-0005-0000-0000-0000F20D0000}"/>
    <cellStyle name="Normal 11 2 2 3 2 2 2 3" xfId="3582" xr:uid="{00000000-0005-0000-0000-0000F30D0000}"/>
    <cellStyle name="Normal 11 2 2 3 2 2 2_RPT_FINACC_A" xfId="3583" xr:uid="{00000000-0005-0000-0000-0000F40D0000}"/>
    <cellStyle name="Normal 11 2 2 3 2 2 3" xfId="3584" xr:uid="{00000000-0005-0000-0000-0000F50D0000}"/>
    <cellStyle name="Normal 11 2 2 3 2 2 3 2" xfId="3585" xr:uid="{00000000-0005-0000-0000-0000F60D0000}"/>
    <cellStyle name="Normal 11 2 2 3 2 2 3_RPT_FINACC_A" xfId="3586" xr:uid="{00000000-0005-0000-0000-0000F70D0000}"/>
    <cellStyle name="Normal 11 2 2 3 2 2 4" xfId="3587" xr:uid="{00000000-0005-0000-0000-0000F80D0000}"/>
    <cellStyle name="Normal 11 2 2 3 2 2_RPT_FINACC_A" xfId="3588" xr:uid="{00000000-0005-0000-0000-0000F90D0000}"/>
    <cellStyle name="Normal 11 2 2 3 2 3" xfId="3589" xr:uid="{00000000-0005-0000-0000-0000FA0D0000}"/>
    <cellStyle name="Normal 11 2 2 3 2 3 2" xfId="3590" xr:uid="{00000000-0005-0000-0000-0000FB0D0000}"/>
    <cellStyle name="Normal 11 2 2 3 2 3 2 2" xfId="3591" xr:uid="{00000000-0005-0000-0000-0000FC0D0000}"/>
    <cellStyle name="Normal 11 2 2 3 2 3 2 2 2" xfId="3592" xr:uid="{00000000-0005-0000-0000-0000FD0D0000}"/>
    <cellStyle name="Normal 11 2 2 3 2 3 2 2_RPT_FINACC_A" xfId="3593" xr:uid="{00000000-0005-0000-0000-0000FE0D0000}"/>
    <cellStyle name="Normal 11 2 2 3 2 3 2 3" xfId="3594" xr:uid="{00000000-0005-0000-0000-0000FF0D0000}"/>
    <cellStyle name="Normal 11 2 2 3 2 3 2_RPT_FINACC_A" xfId="3595" xr:uid="{00000000-0005-0000-0000-0000000E0000}"/>
    <cellStyle name="Normal 11 2 2 3 2 4" xfId="3596" xr:uid="{00000000-0005-0000-0000-0000010E0000}"/>
    <cellStyle name="Normal 11 2 2 3 2 4 2" xfId="3597" xr:uid="{00000000-0005-0000-0000-0000020E0000}"/>
    <cellStyle name="Normal 11 2 2 3 2 4 2 2" xfId="3598" xr:uid="{00000000-0005-0000-0000-0000030E0000}"/>
    <cellStyle name="Normal 11 2 2 3 2 4 2_RPT_FINACC_A" xfId="3599" xr:uid="{00000000-0005-0000-0000-0000040E0000}"/>
    <cellStyle name="Normal 11 2 2 3 2 4 3" xfId="3600" xr:uid="{00000000-0005-0000-0000-0000050E0000}"/>
    <cellStyle name="Normal 11 2 2 3 2 4_RPT_FINACC_A" xfId="3601" xr:uid="{00000000-0005-0000-0000-0000060E0000}"/>
    <cellStyle name="Normal 11 2 2 3 2 5" xfId="3602" xr:uid="{00000000-0005-0000-0000-0000070E0000}"/>
    <cellStyle name="Normal 11 2 2 3 2 5 2" xfId="3603" xr:uid="{00000000-0005-0000-0000-0000080E0000}"/>
    <cellStyle name="Normal 11 2 2 3 2 5_RPT_FINACC_A" xfId="3604" xr:uid="{00000000-0005-0000-0000-0000090E0000}"/>
    <cellStyle name="Normal 11 2 2 3 2 6" xfId="3605" xr:uid="{00000000-0005-0000-0000-00000A0E0000}"/>
    <cellStyle name="Normal 11 2 2 3 2_checks flows" xfId="3606" xr:uid="{00000000-0005-0000-0000-00000B0E0000}"/>
    <cellStyle name="Normal 11 2 2 3 3" xfId="3607" xr:uid="{00000000-0005-0000-0000-00000C0E0000}"/>
    <cellStyle name="Normal 11 2 2 3 3 2" xfId="3608" xr:uid="{00000000-0005-0000-0000-00000D0E0000}"/>
    <cellStyle name="Normal 11 2 2 3 3 2 2" xfId="3609" xr:uid="{00000000-0005-0000-0000-00000E0E0000}"/>
    <cellStyle name="Normal 11 2 2 3 3 2 2 2" xfId="3610" xr:uid="{00000000-0005-0000-0000-00000F0E0000}"/>
    <cellStyle name="Normal 11 2 2 3 3 2 2 2 2" xfId="3611" xr:uid="{00000000-0005-0000-0000-0000100E0000}"/>
    <cellStyle name="Normal 11 2 2 3 3 2 2 2_RPT_FINACC_A" xfId="3612" xr:uid="{00000000-0005-0000-0000-0000110E0000}"/>
    <cellStyle name="Normal 11 2 2 3 3 2 2 3" xfId="3613" xr:uid="{00000000-0005-0000-0000-0000120E0000}"/>
    <cellStyle name="Normal 11 2 2 3 3 2 2_RPT_FINACC_A" xfId="3614" xr:uid="{00000000-0005-0000-0000-0000130E0000}"/>
    <cellStyle name="Normal 11 2 2 3 3 2 3" xfId="3615" xr:uid="{00000000-0005-0000-0000-0000140E0000}"/>
    <cellStyle name="Normal 11 2 2 3 3 2 3 2" xfId="3616" xr:uid="{00000000-0005-0000-0000-0000150E0000}"/>
    <cellStyle name="Normal 11 2 2 3 3 2 3_RPT_FINACC_A" xfId="3617" xr:uid="{00000000-0005-0000-0000-0000160E0000}"/>
    <cellStyle name="Normal 11 2 2 3 3 2 4" xfId="3618" xr:uid="{00000000-0005-0000-0000-0000170E0000}"/>
    <cellStyle name="Normal 11 2 2 3 3 2_RPT_FINACC_A" xfId="3619" xr:uid="{00000000-0005-0000-0000-0000180E0000}"/>
    <cellStyle name="Normal 11 2 2 3 3 3" xfId="3620" xr:uid="{00000000-0005-0000-0000-0000190E0000}"/>
    <cellStyle name="Normal 11 2 2 3 3 3 2" xfId="3621" xr:uid="{00000000-0005-0000-0000-00001A0E0000}"/>
    <cellStyle name="Normal 11 2 2 3 3 3 2 2" xfId="3622" xr:uid="{00000000-0005-0000-0000-00001B0E0000}"/>
    <cellStyle name="Normal 11 2 2 3 3 3 2_RPT_FINACC_A" xfId="3623" xr:uid="{00000000-0005-0000-0000-00001C0E0000}"/>
    <cellStyle name="Normal 11 2 2 3 3 3 3" xfId="3624" xr:uid="{00000000-0005-0000-0000-00001D0E0000}"/>
    <cellStyle name="Normal 11 2 2 3 3 3_RPT_FINACC_A" xfId="3625" xr:uid="{00000000-0005-0000-0000-00001E0E0000}"/>
    <cellStyle name="Normal 11 2 2 3 3 4" xfId="3626" xr:uid="{00000000-0005-0000-0000-00001F0E0000}"/>
    <cellStyle name="Normal 11 2 2 3 3 4 2" xfId="3627" xr:uid="{00000000-0005-0000-0000-0000200E0000}"/>
    <cellStyle name="Normal 11 2 2 3 3 4_RPT_FINACC_A" xfId="3628" xr:uid="{00000000-0005-0000-0000-0000210E0000}"/>
    <cellStyle name="Normal 11 2 2 3 3 5" xfId="3629" xr:uid="{00000000-0005-0000-0000-0000220E0000}"/>
    <cellStyle name="Normal 11 2 2 3 3_checks flows" xfId="3630" xr:uid="{00000000-0005-0000-0000-0000230E0000}"/>
    <cellStyle name="Normal 11 2 2 3 4" xfId="3631" xr:uid="{00000000-0005-0000-0000-0000240E0000}"/>
    <cellStyle name="Normal 11 2 2 3 4 2" xfId="3632" xr:uid="{00000000-0005-0000-0000-0000250E0000}"/>
    <cellStyle name="Normal 11 2 2 3 4 2 2" xfId="3633" xr:uid="{00000000-0005-0000-0000-0000260E0000}"/>
    <cellStyle name="Normal 11 2 2 3 4 2 2 2" xfId="3634" xr:uid="{00000000-0005-0000-0000-0000270E0000}"/>
    <cellStyle name="Normal 11 2 2 3 4 2 2_RPT_FINACC_A" xfId="3635" xr:uid="{00000000-0005-0000-0000-0000280E0000}"/>
    <cellStyle name="Normal 11 2 2 3 4 2 3" xfId="3636" xr:uid="{00000000-0005-0000-0000-0000290E0000}"/>
    <cellStyle name="Normal 11 2 2 3 4 2_RPT_FINACC_A" xfId="3637" xr:uid="{00000000-0005-0000-0000-00002A0E0000}"/>
    <cellStyle name="Normal 11 2 2 3 4 3" xfId="3638" xr:uid="{00000000-0005-0000-0000-00002B0E0000}"/>
    <cellStyle name="Normal 11 2 2 3 4 3 2" xfId="3639" xr:uid="{00000000-0005-0000-0000-00002C0E0000}"/>
    <cellStyle name="Normal 11 2 2 3 4 3_RPT_FINACC_A" xfId="3640" xr:uid="{00000000-0005-0000-0000-00002D0E0000}"/>
    <cellStyle name="Normal 11 2 2 3 4 4" xfId="3641" xr:uid="{00000000-0005-0000-0000-00002E0E0000}"/>
    <cellStyle name="Normal 11 2 2 3 4_RPT_FINACC_A" xfId="3642" xr:uid="{00000000-0005-0000-0000-00002F0E0000}"/>
    <cellStyle name="Normal 11 2 2 3 5" xfId="3643" xr:uid="{00000000-0005-0000-0000-0000300E0000}"/>
    <cellStyle name="Normal 11 2 2 3 5 2" xfId="3644" xr:uid="{00000000-0005-0000-0000-0000310E0000}"/>
    <cellStyle name="Normal 11 2 2 3 5 2 2" xfId="3645" xr:uid="{00000000-0005-0000-0000-0000320E0000}"/>
    <cellStyle name="Normal 11 2 2 3 5 2 2 2" xfId="3646" xr:uid="{00000000-0005-0000-0000-0000330E0000}"/>
    <cellStyle name="Normal 11 2 2 3 5 2 2_RPT_FINACC_A" xfId="3647" xr:uid="{00000000-0005-0000-0000-0000340E0000}"/>
    <cellStyle name="Normal 11 2 2 3 5 2 3" xfId="3648" xr:uid="{00000000-0005-0000-0000-0000350E0000}"/>
    <cellStyle name="Normal 11 2 2 3 5 2_RPT_FINACC_A" xfId="3649" xr:uid="{00000000-0005-0000-0000-0000360E0000}"/>
    <cellStyle name="Normal 11 2 2 3 6" xfId="3650" xr:uid="{00000000-0005-0000-0000-0000370E0000}"/>
    <cellStyle name="Normal 11 2 2 3 6 2" xfId="3651" xr:uid="{00000000-0005-0000-0000-0000380E0000}"/>
    <cellStyle name="Normal 11 2 2 3 6 2 2" xfId="3652" xr:uid="{00000000-0005-0000-0000-0000390E0000}"/>
    <cellStyle name="Normal 11 2 2 3 6 2_RPT_FINACC_A" xfId="3653" xr:uid="{00000000-0005-0000-0000-00003A0E0000}"/>
    <cellStyle name="Normal 11 2 2 3 6 3" xfId="3654" xr:uid="{00000000-0005-0000-0000-00003B0E0000}"/>
    <cellStyle name="Normal 11 2 2 3 6_RPT_FINACC_A" xfId="3655" xr:uid="{00000000-0005-0000-0000-00003C0E0000}"/>
    <cellStyle name="Normal 11 2 2 3 7" xfId="3656" xr:uid="{00000000-0005-0000-0000-00003D0E0000}"/>
    <cellStyle name="Normal 11 2 2 3 7 2" xfId="3657" xr:uid="{00000000-0005-0000-0000-00003E0E0000}"/>
    <cellStyle name="Normal 11 2 2 3 7_RPT_FINACC_A" xfId="3658" xr:uid="{00000000-0005-0000-0000-00003F0E0000}"/>
    <cellStyle name="Normal 11 2 2 3 8" xfId="3659" xr:uid="{00000000-0005-0000-0000-0000400E0000}"/>
    <cellStyle name="Normal 11 2 2 3_checks flows" xfId="3660" xr:uid="{00000000-0005-0000-0000-0000410E0000}"/>
    <cellStyle name="Normal 11 2 2 4" xfId="3661" xr:uid="{00000000-0005-0000-0000-0000420E0000}"/>
    <cellStyle name="Normal 11 2 2 4 2" xfId="3662" xr:uid="{00000000-0005-0000-0000-0000430E0000}"/>
    <cellStyle name="Normal 11 2 2 4 2 2" xfId="3663" xr:uid="{00000000-0005-0000-0000-0000440E0000}"/>
    <cellStyle name="Normal 11 2 2 4 2 2 2" xfId="3664" xr:uid="{00000000-0005-0000-0000-0000450E0000}"/>
    <cellStyle name="Normal 11 2 2 4 2 2 2 2" xfId="3665" xr:uid="{00000000-0005-0000-0000-0000460E0000}"/>
    <cellStyle name="Normal 11 2 2 4 2 2 2_RPT_FINACC_A" xfId="3666" xr:uid="{00000000-0005-0000-0000-0000470E0000}"/>
    <cellStyle name="Normal 11 2 2 4 2 2 3" xfId="3667" xr:uid="{00000000-0005-0000-0000-0000480E0000}"/>
    <cellStyle name="Normal 11 2 2 4 2 2_RPT_FINACC_A" xfId="3668" xr:uid="{00000000-0005-0000-0000-0000490E0000}"/>
    <cellStyle name="Normal 11 2 2 4 2 3" xfId="3669" xr:uid="{00000000-0005-0000-0000-00004A0E0000}"/>
    <cellStyle name="Normal 11 2 2 4 2 3 2" xfId="3670" xr:uid="{00000000-0005-0000-0000-00004B0E0000}"/>
    <cellStyle name="Normal 11 2 2 4 2 3_RPT_FINACC_A" xfId="3671" xr:uid="{00000000-0005-0000-0000-00004C0E0000}"/>
    <cellStyle name="Normal 11 2 2 4 2 4" xfId="3672" xr:uid="{00000000-0005-0000-0000-00004D0E0000}"/>
    <cellStyle name="Normal 11 2 2 4 2_RPT_FINACC_A" xfId="3673" xr:uid="{00000000-0005-0000-0000-00004E0E0000}"/>
    <cellStyle name="Normal 11 2 2 4 3" xfId="3674" xr:uid="{00000000-0005-0000-0000-00004F0E0000}"/>
    <cellStyle name="Normal 11 2 2 4 3 2" xfId="3675" xr:uid="{00000000-0005-0000-0000-0000500E0000}"/>
    <cellStyle name="Normal 11 2 2 4 3 2 2" xfId="3676" xr:uid="{00000000-0005-0000-0000-0000510E0000}"/>
    <cellStyle name="Normal 11 2 2 4 3 2 2 2" xfId="3677" xr:uid="{00000000-0005-0000-0000-0000520E0000}"/>
    <cellStyle name="Normal 11 2 2 4 3 2 2_RPT_FINACC_A" xfId="3678" xr:uid="{00000000-0005-0000-0000-0000530E0000}"/>
    <cellStyle name="Normal 11 2 2 4 3 2 3" xfId="3679" xr:uid="{00000000-0005-0000-0000-0000540E0000}"/>
    <cellStyle name="Normal 11 2 2 4 3 2_RPT_FINACC_A" xfId="3680" xr:uid="{00000000-0005-0000-0000-0000550E0000}"/>
    <cellStyle name="Normal 11 2 2 4 4" xfId="3681" xr:uid="{00000000-0005-0000-0000-0000560E0000}"/>
    <cellStyle name="Normal 11 2 2 4 4 2" xfId="3682" xr:uid="{00000000-0005-0000-0000-0000570E0000}"/>
    <cellStyle name="Normal 11 2 2 4 4 2 2" xfId="3683" xr:uid="{00000000-0005-0000-0000-0000580E0000}"/>
    <cellStyle name="Normal 11 2 2 4 4 2_RPT_FINACC_A" xfId="3684" xr:uid="{00000000-0005-0000-0000-0000590E0000}"/>
    <cellStyle name="Normal 11 2 2 4 4 3" xfId="3685" xr:uid="{00000000-0005-0000-0000-00005A0E0000}"/>
    <cellStyle name="Normal 11 2 2 4 4_RPT_FINACC_A" xfId="3686" xr:uid="{00000000-0005-0000-0000-00005B0E0000}"/>
    <cellStyle name="Normal 11 2 2 4 5" xfId="3687" xr:uid="{00000000-0005-0000-0000-00005C0E0000}"/>
    <cellStyle name="Normal 11 2 2 4 5 2" xfId="3688" xr:uid="{00000000-0005-0000-0000-00005D0E0000}"/>
    <cellStyle name="Normal 11 2 2 4 5_RPT_FINACC_A" xfId="3689" xr:uid="{00000000-0005-0000-0000-00005E0E0000}"/>
    <cellStyle name="Normal 11 2 2 4 6" xfId="3690" xr:uid="{00000000-0005-0000-0000-00005F0E0000}"/>
    <cellStyle name="Normal 11 2 2 4_checks flows" xfId="3691" xr:uid="{00000000-0005-0000-0000-0000600E0000}"/>
    <cellStyle name="Normal 11 2 2 5" xfId="3692" xr:uid="{00000000-0005-0000-0000-0000610E0000}"/>
    <cellStyle name="Normal 11 2 2 5 2" xfId="3693" xr:uid="{00000000-0005-0000-0000-0000620E0000}"/>
    <cellStyle name="Normal 11 2 2 5 2 2" xfId="3694" xr:uid="{00000000-0005-0000-0000-0000630E0000}"/>
    <cellStyle name="Normal 11 2 2 5 2 2 2" xfId="3695" xr:uid="{00000000-0005-0000-0000-0000640E0000}"/>
    <cellStyle name="Normal 11 2 2 5 2 2 2 2" xfId="3696" xr:uid="{00000000-0005-0000-0000-0000650E0000}"/>
    <cellStyle name="Normal 11 2 2 5 2 2 2_RPT_FINACC_A" xfId="3697" xr:uid="{00000000-0005-0000-0000-0000660E0000}"/>
    <cellStyle name="Normal 11 2 2 5 2 2 3" xfId="3698" xr:uid="{00000000-0005-0000-0000-0000670E0000}"/>
    <cellStyle name="Normal 11 2 2 5 2 2_RPT_FINACC_A" xfId="3699" xr:uid="{00000000-0005-0000-0000-0000680E0000}"/>
    <cellStyle name="Normal 11 2 2 5 2 3" xfId="3700" xr:uid="{00000000-0005-0000-0000-0000690E0000}"/>
    <cellStyle name="Normal 11 2 2 5 2 3 2" xfId="3701" xr:uid="{00000000-0005-0000-0000-00006A0E0000}"/>
    <cellStyle name="Normal 11 2 2 5 2 3_RPT_FINACC_A" xfId="3702" xr:uid="{00000000-0005-0000-0000-00006B0E0000}"/>
    <cellStyle name="Normal 11 2 2 5 2 4" xfId="3703" xr:uid="{00000000-0005-0000-0000-00006C0E0000}"/>
    <cellStyle name="Normal 11 2 2 5 2_RPT_FINACC_A" xfId="3704" xr:uid="{00000000-0005-0000-0000-00006D0E0000}"/>
    <cellStyle name="Normal 11 2 2 5 3" xfId="3705" xr:uid="{00000000-0005-0000-0000-00006E0E0000}"/>
    <cellStyle name="Normal 11 2 2 5 3 2" xfId="3706" xr:uid="{00000000-0005-0000-0000-00006F0E0000}"/>
    <cellStyle name="Normal 11 2 2 5 3 2 2" xfId="3707" xr:uid="{00000000-0005-0000-0000-0000700E0000}"/>
    <cellStyle name="Normal 11 2 2 5 3 2 2 2" xfId="3708" xr:uid="{00000000-0005-0000-0000-0000710E0000}"/>
    <cellStyle name="Normal 11 2 2 5 3 2 2_RPT_FINACC_A" xfId="3709" xr:uid="{00000000-0005-0000-0000-0000720E0000}"/>
    <cellStyle name="Normal 11 2 2 5 3 2 3" xfId="3710" xr:uid="{00000000-0005-0000-0000-0000730E0000}"/>
    <cellStyle name="Normal 11 2 2 5 3 2_RPT_FINACC_A" xfId="3711" xr:uid="{00000000-0005-0000-0000-0000740E0000}"/>
    <cellStyle name="Normal 11 2 2 5 4" xfId="3712" xr:uid="{00000000-0005-0000-0000-0000750E0000}"/>
    <cellStyle name="Normal 11 2 2 5 4 2" xfId="3713" xr:uid="{00000000-0005-0000-0000-0000760E0000}"/>
    <cellStyle name="Normal 11 2 2 5 4 2 2" xfId="3714" xr:uid="{00000000-0005-0000-0000-0000770E0000}"/>
    <cellStyle name="Normal 11 2 2 5 4 2_RPT_FINACC_A" xfId="3715" xr:uid="{00000000-0005-0000-0000-0000780E0000}"/>
    <cellStyle name="Normal 11 2 2 5 4 3" xfId="3716" xr:uid="{00000000-0005-0000-0000-0000790E0000}"/>
    <cellStyle name="Normal 11 2 2 5 4_RPT_FINACC_A" xfId="3717" xr:uid="{00000000-0005-0000-0000-00007A0E0000}"/>
    <cellStyle name="Normal 11 2 2 5 5" xfId="3718" xr:uid="{00000000-0005-0000-0000-00007B0E0000}"/>
    <cellStyle name="Normal 11 2 2 5 5 2" xfId="3719" xr:uid="{00000000-0005-0000-0000-00007C0E0000}"/>
    <cellStyle name="Normal 11 2 2 5 5_RPT_FINACC_A" xfId="3720" xr:uid="{00000000-0005-0000-0000-00007D0E0000}"/>
    <cellStyle name="Normal 11 2 2 5 6" xfId="3721" xr:uid="{00000000-0005-0000-0000-00007E0E0000}"/>
    <cellStyle name="Normal 11 2 2 5_checks flows" xfId="3722" xr:uid="{00000000-0005-0000-0000-00007F0E0000}"/>
    <cellStyle name="Normal 11 2 2 6" xfId="3723" xr:uid="{00000000-0005-0000-0000-0000800E0000}"/>
    <cellStyle name="Normal 11 2 2 6 2" xfId="3724" xr:uid="{00000000-0005-0000-0000-0000810E0000}"/>
    <cellStyle name="Normal 11 2 2 6 2 2" xfId="3725" xr:uid="{00000000-0005-0000-0000-0000820E0000}"/>
    <cellStyle name="Normal 11 2 2 6 2 2 2" xfId="3726" xr:uid="{00000000-0005-0000-0000-0000830E0000}"/>
    <cellStyle name="Normal 11 2 2 6 2 2 2 2" xfId="3727" xr:uid="{00000000-0005-0000-0000-0000840E0000}"/>
    <cellStyle name="Normal 11 2 2 6 2 2 2_RPT_FINACC_A" xfId="3728" xr:uid="{00000000-0005-0000-0000-0000850E0000}"/>
    <cellStyle name="Normal 11 2 2 6 2 2 3" xfId="3729" xr:uid="{00000000-0005-0000-0000-0000860E0000}"/>
    <cellStyle name="Normal 11 2 2 6 2 2_RPT_FINACC_A" xfId="3730" xr:uid="{00000000-0005-0000-0000-0000870E0000}"/>
    <cellStyle name="Normal 11 2 2 6 2 3" xfId="3731" xr:uid="{00000000-0005-0000-0000-0000880E0000}"/>
    <cellStyle name="Normal 11 2 2 6 2 3 2" xfId="3732" xr:uid="{00000000-0005-0000-0000-0000890E0000}"/>
    <cellStyle name="Normal 11 2 2 6 2 3_RPT_FINACC_A" xfId="3733" xr:uid="{00000000-0005-0000-0000-00008A0E0000}"/>
    <cellStyle name="Normal 11 2 2 6 2 4" xfId="3734" xr:uid="{00000000-0005-0000-0000-00008B0E0000}"/>
    <cellStyle name="Normal 11 2 2 6 2_RPT_FINACC_A" xfId="3735" xr:uid="{00000000-0005-0000-0000-00008C0E0000}"/>
    <cellStyle name="Normal 11 2 2 6 3" xfId="3736" xr:uid="{00000000-0005-0000-0000-00008D0E0000}"/>
    <cellStyle name="Normal 11 2 2 6 3 2" xfId="3737" xr:uid="{00000000-0005-0000-0000-00008E0E0000}"/>
    <cellStyle name="Normal 11 2 2 6 3 2 2" xfId="3738" xr:uid="{00000000-0005-0000-0000-00008F0E0000}"/>
    <cellStyle name="Normal 11 2 2 6 3 2 2 2" xfId="3739" xr:uid="{00000000-0005-0000-0000-0000900E0000}"/>
    <cellStyle name="Normal 11 2 2 6 3 2 2_RPT_FINACC_A" xfId="3740" xr:uid="{00000000-0005-0000-0000-0000910E0000}"/>
    <cellStyle name="Normal 11 2 2 6 3 2 3" xfId="3741" xr:uid="{00000000-0005-0000-0000-0000920E0000}"/>
    <cellStyle name="Normal 11 2 2 6 3 2_RPT_FINACC_A" xfId="3742" xr:uid="{00000000-0005-0000-0000-0000930E0000}"/>
    <cellStyle name="Normal 11 2 2 6 4" xfId="3743" xr:uid="{00000000-0005-0000-0000-0000940E0000}"/>
    <cellStyle name="Normal 11 2 2 6 4 2" xfId="3744" xr:uid="{00000000-0005-0000-0000-0000950E0000}"/>
    <cellStyle name="Normal 11 2 2 6 4 2 2" xfId="3745" xr:uid="{00000000-0005-0000-0000-0000960E0000}"/>
    <cellStyle name="Normal 11 2 2 6 4 2_RPT_FINACC_A" xfId="3746" xr:uid="{00000000-0005-0000-0000-0000970E0000}"/>
    <cellStyle name="Normal 11 2 2 6 4 3" xfId="3747" xr:uid="{00000000-0005-0000-0000-0000980E0000}"/>
    <cellStyle name="Normal 11 2 2 6 4_RPT_FINACC_A" xfId="3748" xr:uid="{00000000-0005-0000-0000-0000990E0000}"/>
    <cellStyle name="Normal 11 2 2 6 5" xfId="3749" xr:uid="{00000000-0005-0000-0000-00009A0E0000}"/>
    <cellStyle name="Normal 11 2 2 6 5 2" xfId="3750" xr:uid="{00000000-0005-0000-0000-00009B0E0000}"/>
    <cellStyle name="Normal 11 2 2 6 5_RPT_FINACC_A" xfId="3751" xr:uid="{00000000-0005-0000-0000-00009C0E0000}"/>
    <cellStyle name="Normal 11 2 2 6 6" xfId="3752" xr:uid="{00000000-0005-0000-0000-00009D0E0000}"/>
    <cellStyle name="Normal 11 2 2 6_checks flows" xfId="3753" xr:uid="{00000000-0005-0000-0000-00009E0E0000}"/>
    <cellStyle name="Normal 11 2 2 7" xfId="3754" xr:uid="{00000000-0005-0000-0000-00009F0E0000}"/>
    <cellStyle name="Normal 11 2 2 7 2" xfId="3755" xr:uid="{00000000-0005-0000-0000-0000A00E0000}"/>
    <cellStyle name="Normal 11 2 2 7 2 2" xfId="3756" xr:uid="{00000000-0005-0000-0000-0000A10E0000}"/>
    <cellStyle name="Normal 11 2 2 7 2 2 2" xfId="3757" xr:uid="{00000000-0005-0000-0000-0000A20E0000}"/>
    <cellStyle name="Normal 11 2 2 7 2 2 2 2" xfId="3758" xr:uid="{00000000-0005-0000-0000-0000A30E0000}"/>
    <cellStyle name="Normal 11 2 2 7 2 2 2_RPT_FINACC_A" xfId="3759" xr:uid="{00000000-0005-0000-0000-0000A40E0000}"/>
    <cellStyle name="Normal 11 2 2 7 2 2 3" xfId="3760" xr:uid="{00000000-0005-0000-0000-0000A50E0000}"/>
    <cellStyle name="Normal 11 2 2 7 2 2_RPT_FINACC_A" xfId="3761" xr:uid="{00000000-0005-0000-0000-0000A60E0000}"/>
    <cellStyle name="Normal 11 2 2 7 2 3" xfId="3762" xr:uid="{00000000-0005-0000-0000-0000A70E0000}"/>
    <cellStyle name="Normal 11 2 2 7 2 3 2" xfId="3763" xr:uid="{00000000-0005-0000-0000-0000A80E0000}"/>
    <cellStyle name="Normal 11 2 2 7 2 3_RPT_FINACC_A" xfId="3764" xr:uid="{00000000-0005-0000-0000-0000A90E0000}"/>
    <cellStyle name="Normal 11 2 2 7 2 4" xfId="3765" xr:uid="{00000000-0005-0000-0000-0000AA0E0000}"/>
    <cellStyle name="Normal 11 2 2 7 2_RPT_FINACC_A" xfId="3766" xr:uid="{00000000-0005-0000-0000-0000AB0E0000}"/>
    <cellStyle name="Normal 11 2 2 7 3" xfId="3767" xr:uid="{00000000-0005-0000-0000-0000AC0E0000}"/>
    <cellStyle name="Normal 11 2 2 7 3 2" xfId="3768" xr:uid="{00000000-0005-0000-0000-0000AD0E0000}"/>
    <cellStyle name="Normal 11 2 2 7 3 2 2" xfId="3769" xr:uid="{00000000-0005-0000-0000-0000AE0E0000}"/>
    <cellStyle name="Normal 11 2 2 7 3 2 2 2" xfId="3770" xr:uid="{00000000-0005-0000-0000-0000AF0E0000}"/>
    <cellStyle name="Normal 11 2 2 7 3 2 2_RPT_FINACC_A" xfId="3771" xr:uid="{00000000-0005-0000-0000-0000B00E0000}"/>
    <cellStyle name="Normal 11 2 2 7 3 2 3" xfId="3772" xr:uid="{00000000-0005-0000-0000-0000B10E0000}"/>
    <cellStyle name="Normal 11 2 2 7 3 2_RPT_FINACC_A" xfId="3773" xr:uid="{00000000-0005-0000-0000-0000B20E0000}"/>
    <cellStyle name="Normal 11 2 2 7 4" xfId="3774" xr:uid="{00000000-0005-0000-0000-0000B30E0000}"/>
    <cellStyle name="Normal 11 2 2 7 4 2" xfId="3775" xr:uid="{00000000-0005-0000-0000-0000B40E0000}"/>
    <cellStyle name="Normal 11 2 2 7 4 2 2" xfId="3776" xr:uid="{00000000-0005-0000-0000-0000B50E0000}"/>
    <cellStyle name="Normal 11 2 2 7 4 2_RPT_FINACC_A" xfId="3777" xr:uid="{00000000-0005-0000-0000-0000B60E0000}"/>
    <cellStyle name="Normal 11 2 2 7 4 3" xfId="3778" xr:uid="{00000000-0005-0000-0000-0000B70E0000}"/>
    <cellStyle name="Normal 11 2 2 7 4_RPT_FINACC_A" xfId="3779" xr:uid="{00000000-0005-0000-0000-0000B80E0000}"/>
    <cellStyle name="Normal 11 2 2 7 5" xfId="3780" xr:uid="{00000000-0005-0000-0000-0000B90E0000}"/>
    <cellStyle name="Normal 11 2 2 7 5 2" xfId="3781" xr:uid="{00000000-0005-0000-0000-0000BA0E0000}"/>
    <cellStyle name="Normal 11 2 2 7 5_RPT_FINACC_A" xfId="3782" xr:uid="{00000000-0005-0000-0000-0000BB0E0000}"/>
    <cellStyle name="Normal 11 2 2 7 6" xfId="3783" xr:uid="{00000000-0005-0000-0000-0000BC0E0000}"/>
    <cellStyle name="Normal 11 2 2 7_checks flows" xfId="3784" xr:uid="{00000000-0005-0000-0000-0000BD0E0000}"/>
    <cellStyle name="Normal 11 2 2 8" xfId="3785" xr:uid="{00000000-0005-0000-0000-0000BE0E0000}"/>
    <cellStyle name="Normal 11 2 2 8 2" xfId="3786" xr:uid="{00000000-0005-0000-0000-0000BF0E0000}"/>
    <cellStyle name="Normal 11 2 2 8 2 2" xfId="3787" xr:uid="{00000000-0005-0000-0000-0000C00E0000}"/>
    <cellStyle name="Normal 11 2 2 8 2 2 2" xfId="3788" xr:uid="{00000000-0005-0000-0000-0000C10E0000}"/>
    <cellStyle name="Normal 11 2 2 8 2 2 2 2" xfId="3789" xr:uid="{00000000-0005-0000-0000-0000C20E0000}"/>
    <cellStyle name="Normal 11 2 2 8 2 2 2_RPT_FINACC_A" xfId="3790" xr:uid="{00000000-0005-0000-0000-0000C30E0000}"/>
    <cellStyle name="Normal 11 2 2 8 2 2 3" xfId="3791" xr:uid="{00000000-0005-0000-0000-0000C40E0000}"/>
    <cellStyle name="Normal 11 2 2 8 2 2_RPT_FINACC_A" xfId="3792" xr:uid="{00000000-0005-0000-0000-0000C50E0000}"/>
    <cellStyle name="Normal 11 2 2 8 2 3" xfId="3793" xr:uid="{00000000-0005-0000-0000-0000C60E0000}"/>
    <cellStyle name="Normal 11 2 2 8 2 3 2" xfId="3794" xr:uid="{00000000-0005-0000-0000-0000C70E0000}"/>
    <cellStyle name="Normal 11 2 2 8 2 3_RPT_FINACC_A" xfId="3795" xr:uid="{00000000-0005-0000-0000-0000C80E0000}"/>
    <cellStyle name="Normal 11 2 2 8 2 4" xfId="3796" xr:uid="{00000000-0005-0000-0000-0000C90E0000}"/>
    <cellStyle name="Normal 11 2 2 8 2_RPT_FINACC_A" xfId="3797" xr:uid="{00000000-0005-0000-0000-0000CA0E0000}"/>
    <cellStyle name="Normal 11 2 2 8 3" xfId="3798" xr:uid="{00000000-0005-0000-0000-0000CB0E0000}"/>
    <cellStyle name="Normal 11 2 2 8 3 2" xfId="3799" xr:uid="{00000000-0005-0000-0000-0000CC0E0000}"/>
    <cellStyle name="Normal 11 2 2 8 3 2 2" xfId="3800" xr:uid="{00000000-0005-0000-0000-0000CD0E0000}"/>
    <cellStyle name="Normal 11 2 2 8 3 2_RPT_FINACC_A" xfId="3801" xr:uid="{00000000-0005-0000-0000-0000CE0E0000}"/>
    <cellStyle name="Normal 11 2 2 8 3 3" xfId="3802" xr:uid="{00000000-0005-0000-0000-0000CF0E0000}"/>
    <cellStyle name="Normal 11 2 2 8 3_RPT_FINACC_A" xfId="3803" xr:uid="{00000000-0005-0000-0000-0000D00E0000}"/>
    <cellStyle name="Normal 11 2 2 8 4" xfId="3804" xr:uid="{00000000-0005-0000-0000-0000D10E0000}"/>
    <cellStyle name="Normal 11 2 2 8 4 2" xfId="3805" xr:uid="{00000000-0005-0000-0000-0000D20E0000}"/>
    <cellStyle name="Normal 11 2 2 8 4_RPT_FINACC_A" xfId="3806" xr:uid="{00000000-0005-0000-0000-0000D30E0000}"/>
    <cellStyle name="Normal 11 2 2 8 5" xfId="3807" xr:uid="{00000000-0005-0000-0000-0000D40E0000}"/>
    <cellStyle name="Normal 11 2 2 8_checks flows" xfId="3808" xr:uid="{00000000-0005-0000-0000-0000D50E0000}"/>
    <cellStyle name="Normal 11 2 2 9" xfId="3809" xr:uid="{00000000-0005-0000-0000-0000D60E0000}"/>
    <cellStyle name="Normal 11 2 2 9 2" xfId="3810" xr:uid="{00000000-0005-0000-0000-0000D70E0000}"/>
    <cellStyle name="Normal 11 2 2 9 2 2" xfId="3811" xr:uid="{00000000-0005-0000-0000-0000D80E0000}"/>
    <cellStyle name="Normal 11 2 2 9 2 2 2" xfId="3812" xr:uid="{00000000-0005-0000-0000-0000D90E0000}"/>
    <cellStyle name="Normal 11 2 2 9 2 2_RPT_FINACC_A" xfId="3813" xr:uid="{00000000-0005-0000-0000-0000DA0E0000}"/>
    <cellStyle name="Normal 11 2 2 9 2 3" xfId="3814" xr:uid="{00000000-0005-0000-0000-0000DB0E0000}"/>
    <cellStyle name="Normal 11 2 2 9 2_RPT_FINACC_A" xfId="3815" xr:uid="{00000000-0005-0000-0000-0000DC0E0000}"/>
    <cellStyle name="Normal 11 2 2 9 3" xfId="3816" xr:uid="{00000000-0005-0000-0000-0000DD0E0000}"/>
    <cellStyle name="Normal 11 2 2 9 3 2" xfId="3817" xr:uid="{00000000-0005-0000-0000-0000DE0E0000}"/>
    <cellStyle name="Normal 11 2 2 9 3_RPT_FINACC_A" xfId="3818" xr:uid="{00000000-0005-0000-0000-0000DF0E0000}"/>
    <cellStyle name="Normal 11 2 2 9 4" xfId="3819" xr:uid="{00000000-0005-0000-0000-0000E00E0000}"/>
    <cellStyle name="Normal 11 2 2 9_RPT_FINACC_A" xfId="3820" xr:uid="{00000000-0005-0000-0000-0000E10E0000}"/>
    <cellStyle name="Normal 11 2 2_checks flows" xfId="3821" xr:uid="{00000000-0005-0000-0000-0000E20E0000}"/>
    <cellStyle name="Normal 11 2 3" xfId="3822" xr:uid="{00000000-0005-0000-0000-0000E30E0000}"/>
    <cellStyle name="Normal 11 2 3 10" xfId="3823" xr:uid="{00000000-0005-0000-0000-0000E40E0000}"/>
    <cellStyle name="Normal 11 2 3 10 2" xfId="3824" xr:uid="{00000000-0005-0000-0000-0000E50E0000}"/>
    <cellStyle name="Normal 11 2 3 10 2 2" xfId="3825" xr:uid="{00000000-0005-0000-0000-0000E60E0000}"/>
    <cellStyle name="Normal 11 2 3 10 2_RPT_FINACC_A" xfId="3826" xr:uid="{00000000-0005-0000-0000-0000E70E0000}"/>
    <cellStyle name="Normal 11 2 3 10 3" xfId="3827" xr:uid="{00000000-0005-0000-0000-0000E80E0000}"/>
    <cellStyle name="Normal 11 2 3 10_RPT_FINACC_A" xfId="3828" xr:uid="{00000000-0005-0000-0000-0000E90E0000}"/>
    <cellStyle name="Normal 11 2 3 11" xfId="3829" xr:uid="{00000000-0005-0000-0000-0000EA0E0000}"/>
    <cellStyle name="Normal 11 2 3 11 2" xfId="3830" xr:uid="{00000000-0005-0000-0000-0000EB0E0000}"/>
    <cellStyle name="Normal 11 2 3 11_RPT_FINACC_A" xfId="3831" xr:uid="{00000000-0005-0000-0000-0000EC0E0000}"/>
    <cellStyle name="Normal 11 2 3 12" xfId="3832" xr:uid="{00000000-0005-0000-0000-0000ED0E0000}"/>
    <cellStyle name="Normal 11 2 3 2" xfId="3833" xr:uid="{00000000-0005-0000-0000-0000EE0E0000}"/>
    <cellStyle name="Normal 11 2 3 2 2" xfId="3834" xr:uid="{00000000-0005-0000-0000-0000EF0E0000}"/>
    <cellStyle name="Normal 11 2 3 2 2 2" xfId="3835" xr:uid="{00000000-0005-0000-0000-0000F00E0000}"/>
    <cellStyle name="Normal 11 2 3 2 2 2 2" xfId="3836" xr:uid="{00000000-0005-0000-0000-0000F10E0000}"/>
    <cellStyle name="Normal 11 2 3 2 2 2 2 2" xfId="3837" xr:uid="{00000000-0005-0000-0000-0000F20E0000}"/>
    <cellStyle name="Normal 11 2 3 2 2 2 2 2 2" xfId="3838" xr:uid="{00000000-0005-0000-0000-0000F30E0000}"/>
    <cellStyle name="Normal 11 2 3 2 2 2 2 2_RPT_FINACC_A" xfId="3839" xr:uid="{00000000-0005-0000-0000-0000F40E0000}"/>
    <cellStyle name="Normal 11 2 3 2 2 2 2 3" xfId="3840" xr:uid="{00000000-0005-0000-0000-0000F50E0000}"/>
    <cellStyle name="Normal 11 2 3 2 2 2 2_RPT_FINACC_A" xfId="3841" xr:uid="{00000000-0005-0000-0000-0000F60E0000}"/>
    <cellStyle name="Normal 11 2 3 2 2 2 3" xfId="3842" xr:uid="{00000000-0005-0000-0000-0000F70E0000}"/>
    <cellStyle name="Normal 11 2 3 2 2 2 3 2" xfId="3843" xr:uid="{00000000-0005-0000-0000-0000F80E0000}"/>
    <cellStyle name="Normal 11 2 3 2 2 2 3_RPT_FINACC_A" xfId="3844" xr:uid="{00000000-0005-0000-0000-0000F90E0000}"/>
    <cellStyle name="Normal 11 2 3 2 2 2 4" xfId="3845" xr:uid="{00000000-0005-0000-0000-0000FA0E0000}"/>
    <cellStyle name="Normal 11 2 3 2 2 2_RPT_FINACC_A" xfId="3846" xr:uid="{00000000-0005-0000-0000-0000FB0E0000}"/>
    <cellStyle name="Normal 11 2 3 2 2 3" xfId="3847" xr:uid="{00000000-0005-0000-0000-0000FC0E0000}"/>
    <cellStyle name="Normal 11 2 3 2 2 3 2" xfId="3848" xr:uid="{00000000-0005-0000-0000-0000FD0E0000}"/>
    <cellStyle name="Normal 11 2 3 2 2 3 2 2" xfId="3849" xr:uid="{00000000-0005-0000-0000-0000FE0E0000}"/>
    <cellStyle name="Normal 11 2 3 2 2 3 2 2 2" xfId="3850" xr:uid="{00000000-0005-0000-0000-0000FF0E0000}"/>
    <cellStyle name="Normal 11 2 3 2 2 3 2 2_RPT_FINACC_A" xfId="3851" xr:uid="{00000000-0005-0000-0000-0000000F0000}"/>
    <cellStyle name="Normal 11 2 3 2 2 3 2 3" xfId="3852" xr:uid="{00000000-0005-0000-0000-0000010F0000}"/>
    <cellStyle name="Normal 11 2 3 2 2 3 2_RPT_FINACC_A" xfId="3853" xr:uid="{00000000-0005-0000-0000-0000020F0000}"/>
    <cellStyle name="Normal 11 2 3 2 2 4" xfId="3854" xr:uid="{00000000-0005-0000-0000-0000030F0000}"/>
    <cellStyle name="Normal 11 2 3 2 2 4 2" xfId="3855" xr:uid="{00000000-0005-0000-0000-0000040F0000}"/>
    <cellStyle name="Normal 11 2 3 2 2 4 2 2" xfId="3856" xr:uid="{00000000-0005-0000-0000-0000050F0000}"/>
    <cellStyle name="Normal 11 2 3 2 2 4 2_RPT_FINACC_A" xfId="3857" xr:uid="{00000000-0005-0000-0000-0000060F0000}"/>
    <cellStyle name="Normal 11 2 3 2 2 4 3" xfId="3858" xr:uid="{00000000-0005-0000-0000-0000070F0000}"/>
    <cellStyle name="Normal 11 2 3 2 2 4_RPT_FINACC_A" xfId="3859" xr:uid="{00000000-0005-0000-0000-0000080F0000}"/>
    <cellStyle name="Normal 11 2 3 2 2 5" xfId="3860" xr:uid="{00000000-0005-0000-0000-0000090F0000}"/>
    <cellStyle name="Normal 11 2 3 2 2 5 2" xfId="3861" xr:uid="{00000000-0005-0000-0000-00000A0F0000}"/>
    <cellStyle name="Normal 11 2 3 2 2 5_RPT_FINACC_A" xfId="3862" xr:uid="{00000000-0005-0000-0000-00000B0F0000}"/>
    <cellStyle name="Normal 11 2 3 2 2 6" xfId="3863" xr:uid="{00000000-0005-0000-0000-00000C0F0000}"/>
    <cellStyle name="Normal 11 2 3 2 2_checks flows" xfId="3864" xr:uid="{00000000-0005-0000-0000-00000D0F0000}"/>
    <cellStyle name="Normal 11 2 3 2 3" xfId="3865" xr:uid="{00000000-0005-0000-0000-00000E0F0000}"/>
    <cellStyle name="Normal 11 2 3 2 3 2" xfId="3866" xr:uid="{00000000-0005-0000-0000-00000F0F0000}"/>
    <cellStyle name="Normal 11 2 3 2 3 2 2" xfId="3867" xr:uid="{00000000-0005-0000-0000-0000100F0000}"/>
    <cellStyle name="Normal 11 2 3 2 3 2 2 2" xfId="3868" xr:uid="{00000000-0005-0000-0000-0000110F0000}"/>
    <cellStyle name="Normal 11 2 3 2 3 2 2 2 2" xfId="3869" xr:uid="{00000000-0005-0000-0000-0000120F0000}"/>
    <cellStyle name="Normal 11 2 3 2 3 2 2 2_RPT_FINACC_A" xfId="3870" xr:uid="{00000000-0005-0000-0000-0000130F0000}"/>
    <cellStyle name="Normal 11 2 3 2 3 2 2 3" xfId="3871" xr:uid="{00000000-0005-0000-0000-0000140F0000}"/>
    <cellStyle name="Normal 11 2 3 2 3 2 2_RPT_FINACC_A" xfId="3872" xr:uid="{00000000-0005-0000-0000-0000150F0000}"/>
    <cellStyle name="Normal 11 2 3 2 3 2 3" xfId="3873" xr:uid="{00000000-0005-0000-0000-0000160F0000}"/>
    <cellStyle name="Normal 11 2 3 2 3 2 3 2" xfId="3874" xr:uid="{00000000-0005-0000-0000-0000170F0000}"/>
    <cellStyle name="Normal 11 2 3 2 3 2 3_RPT_FINACC_A" xfId="3875" xr:uid="{00000000-0005-0000-0000-0000180F0000}"/>
    <cellStyle name="Normal 11 2 3 2 3 2 4" xfId="3876" xr:uid="{00000000-0005-0000-0000-0000190F0000}"/>
    <cellStyle name="Normal 11 2 3 2 3 2_RPT_FINACC_A" xfId="3877" xr:uid="{00000000-0005-0000-0000-00001A0F0000}"/>
    <cellStyle name="Normal 11 2 3 2 3 3" xfId="3878" xr:uid="{00000000-0005-0000-0000-00001B0F0000}"/>
    <cellStyle name="Normal 11 2 3 2 3 3 2" xfId="3879" xr:uid="{00000000-0005-0000-0000-00001C0F0000}"/>
    <cellStyle name="Normal 11 2 3 2 3 3 2 2" xfId="3880" xr:uid="{00000000-0005-0000-0000-00001D0F0000}"/>
    <cellStyle name="Normal 11 2 3 2 3 3 2_RPT_FINACC_A" xfId="3881" xr:uid="{00000000-0005-0000-0000-00001E0F0000}"/>
    <cellStyle name="Normal 11 2 3 2 3 3 3" xfId="3882" xr:uid="{00000000-0005-0000-0000-00001F0F0000}"/>
    <cellStyle name="Normal 11 2 3 2 3 3_RPT_FINACC_A" xfId="3883" xr:uid="{00000000-0005-0000-0000-0000200F0000}"/>
    <cellStyle name="Normal 11 2 3 2 3 4" xfId="3884" xr:uid="{00000000-0005-0000-0000-0000210F0000}"/>
    <cellStyle name="Normal 11 2 3 2 3 4 2" xfId="3885" xr:uid="{00000000-0005-0000-0000-0000220F0000}"/>
    <cellStyle name="Normal 11 2 3 2 3 4_RPT_FINACC_A" xfId="3886" xr:uid="{00000000-0005-0000-0000-0000230F0000}"/>
    <cellStyle name="Normal 11 2 3 2 3 5" xfId="3887" xr:uid="{00000000-0005-0000-0000-0000240F0000}"/>
    <cellStyle name="Normal 11 2 3 2 3_checks flows" xfId="3888" xr:uid="{00000000-0005-0000-0000-0000250F0000}"/>
    <cellStyle name="Normal 11 2 3 2 4" xfId="3889" xr:uid="{00000000-0005-0000-0000-0000260F0000}"/>
    <cellStyle name="Normal 11 2 3 2 4 2" xfId="3890" xr:uid="{00000000-0005-0000-0000-0000270F0000}"/>
    <cellStyle name="Normal 11 2 3 2 4 2 2" xfId="3891" xr:uid="{00000000-0005-0000-0000-0000280F0000}"/>
    <cellStyle name="Normal 11 2 3 2 4 2 2 2" xfId="3892" xr:uid="{00000000-0005-0000-0000-0000290F0000}"/>
    <cellStyle name="Normal 11 2 3 2 4 2 2_RPT_FINACC_A" xfId="3893" xr:uid="{00000000-0005-0000-0000-00002A0F0000}"/>
    <cellStyle name="Normal 11 2 3 2 4 2 3" xfId="3894" xr:uid="{00000000-0005-0000-0000-00002B0F0000}"/>
    <cellStyle name="Normal 11 2 3 2 4 2_RPT_FINACC_A" xfId="3895" xr:uid="{00000000-0005-0000-0000-00002C0F0000}"/>
    <cellStyle name="Normal 11 2 3 2 4 3" xfId="3896" xr:uid="{00000000-0005-0000-0000-00002D0F0000}"/>
    <cellStyle name="Normal 11 2 3 2 4 3 2" xfId="3897" xr:uid="{00000000-0005-0000-0000-00002E0F0000}"/>
    <cellStyle name="Normal 11 2 3 2 4 3_RPT_FINACC_A" xfId="3898" xr:uid="{00000000-0005-0000-0000-00002F0F0000}"/>
    <cellStyle name="Normal 11 2 3 2 4 4" xfId="3899" xr:uid="{00000000-0005-0000-0000-0000300F0000}"/>
    <cellStyle name="Normal 11 2 3 2 4_RPT_FINACC_A" xfId="3900" xr:uid="{00000000-0005-0000-0000-0000310F0000}"/>
    <cellStyle name="Normal 11 2 3 2 5" xfId="3901" xr:uid="{00000000-0005-0000-0000-0000320F0000}"/>
    <cellStyle name="Normal 11 2 3 2 5 2" xfId="3902" xr:uid="{00000000-0005-0000-0000-0000330F0000}"/>
    <cellStyle name="Normal 11 2 3 2 5 2 2" xfId="3903" xr:uid="{00000000-0005-0000-0000-0000340F0000}"/>
    <cellStyle name="Normal 11 2 3 2 5 2 2 2" xfId="3904" xr:uid="{00000000-0005-0000-0000-0000350F0000}"/>
    <cellStyle name="Normal 11 2 3 2 5 2 2_RPT_FINACC_A" xfId="3905" xr:uid="{00000000-0005-0000-0000-0000360F0000}"/>
    <cellStyle name="Normal 11 2 3 2 5 2 3" xfId="3906" xr:uid="{00000000-0005-0000-0000-0000370F0000}"/>
    <cellStyle name="Normal 11 2 3 2 5 2_RPT_FINACC_A" xfId="3907" xr:uid="{00000000-0005-0000-0000-0000380F0000}"/>
    <cellStyle name="Normal 11 2 3 2 6" xfId="3908" xr:uid="{00000000-0005-0000-0000-0000390F0000}"/>
    <cellStyle name="Normal 11 2 3 2 6 2" xfId="3909" xr:uid="{00000000-0005-0000-0000-00003A0F0000}"/>
    <cellStyle name="Normal 11 2 3 2 6 2 2" xfId="3910" xr:uid="{00000000-0005-0000-0000-00003B0F0000}"/>
    <cellStyle name="Normal 11 2 3 2 6 2_RPT_FINACC_A" xfId="3911" xr:uid="{00000000-0005-0000-0000-00003C0F0000}"/>
    <cellStyle name="Normal 11 2 3 2 6 3" xfId="3912" xr:uid="{00000000-0005-0000-0000-00003D0F0000}"/>
    <cellStyle name="Normal 11 2 3 2 6_RPT_FINACC_A" xfId="3913" xr:uid="{00000000-0005-0000-0000-00003E0F0000}"/>
    <cellStyle name="Normal 11 2 3 2 7" xfId="3914" xr:uid="{00000000-0005-0000-0000-00003F0F0000}"/>
    <cellStyle name="Normal 11 2 3 2 7 2" xfId="3915" xr:uid="{00000000-0005-0000-0000-0000400F0000}"/>
    <cellStyle name="Normal 11 2 3 2 7_RPT_FINACC_A" xfId="3916" xr:uid="{00000000-0005-0000-0000-0000410F0000}"/>
    <cellStyle name="Normal 11 2 3 2 8" xfId="3917" xr:uid="{00000000-0005-0000-0000-0000420F0000}"/>
    <cellStyle name="Normal 11 2 3 2_checks flows" xfId="3918" xr:uid="{00000000-0005-0000-0000-0000430F0000}"/>
    <cellStyle name="Normal 11 2 3 3" xfId="3919" xr:uid="{00000000-0005-0000-0000-0000440F0000}"/>
    <cellStyle name="Normal 11 2 3 3 2" xfId="3920" xr:uid="{00000000-0005-0000-0000-0000450F0000}"/>
    <cellStyle name="Normal 11 2 3 3 2 2" xfId="3921" xr:uid="{00000000-0005-0000-0000-0000460F0000}"/>
    <cellStyle name="Normal 11 2 3 3 2 2 2" xfId="3922" xr:uid="{00000000-0005-0000-0000-0000470F0000}"/>
    <cellStyle name="Normal 11 2 3 3 2 2 2 2" xfId="3923" xr:uid="{00000000-0005-0000-0000-0000480F0000}"/>
    <cellStyle name="Normal 11 2 3 3 2 2 2_RPT_FINACC_A" xfId="3924" xr:uid="{00000000-0005-0000-0000-0000490F0000}"/>
    <cellStyle name="Normal 11 2 3 3 2 2 3" xfId="3925" xr:uid="{00000000-0005-0000-0000-00004A0F0000}"/>
    <cellStyle name="Normal 11 2 3 3 2 2_RPT_FINACC_A" xfId="3926" xr:uid="{00000000-0005-0000-0000-00004B0F0000}"/>
    <cellStyle name="Normal 11 2 3 3 2 3" xfId="3927" xr:uid="{00000000-0005-0000-0000-00004C0F0000}"/>
    <cellStyle name="Normal 11 2 3 3 2 3 2" xfId="3928" xr:uid="{00000000-0005-0000-0000-00004D0F0000}"/>
    <cellStyle name="Normal 11 2 3 3 2 3_RPT_FINACC_A" xfId="3929" xr:uid="{00000000-0005-0000-0000-00004E0F0000}"/>
    <cellStyle name="Normal 11 2 3 3 2 4" xfId="3930" xr:uid="{00000000-0005-0000-0000-00004F0F0000}"/>
    <cellStyle name="Normal 11 2 3 3 2_RPT_FINACC_A" xfId="3931" xr:uid="{00000000-0005-0000-0000-0000500F0000}"/>
    <cellStyle name="Normal 11 2 3 3 3" xfId="3932" xr:uid="{00000000-0005-0000-0000-0000510F0000}"/>
    <cellStyle name="Normal 11 2 3 3 3 2" xfId="3933" xr:uid="{00000000-0005-0000-0000-0000520F0000}"/>
    <cellStyle name="Normal 11 2 3 3 3 2 2" xfId="3934" xr:uid="{00000000-0005-0000-0000-0000530F0000}"/>
    <cellStyle name="Normal 11 2 3 3 3 2 2 2" xfId="3935" xr:uid="{00000000-0005-0000-0000-0000540F0000}"/>
    <cellStyle name="Normal 11 2 3 3 3 2 2_RPT_FINACC_A" xfId="3936" xr:uid="{00000000-0005-0000-0000-0000550F0000}"/>
    <cellStyle name="Normal 11 2 3 3 3 2 3" xfId="3937" xr:uid="{00000000-0005-0000-0000-0000560F0000}"/>
    <cellStyle name="Normal 11 2 3 3 3 2_RPT_FINACC_A" xfId="3938" xr:uid="{00000000-0005-0000-0000-0000570F0000}"/>
    <cellStyle name="Normal 11 2 3 3 4" xfId="3939" xr:uid="{00000000-0005-0000-0000-0000580F0000}"/>
    <cellStyle name="Normal 11 2 3 3 4 2" xfId="3940" xr:uid="{00000000-0005-0000-0000-0000590F0000}"/>
    <cellStyle name="Normal 11 2 3 3 4 2 2" xfId="3941" xr:uid="{00000000-0005-0000-0000-00005A0F0000}"/>
    <cellStyle name="Normal 11 2 3 3 4 2_RPT_FINACC_A" xfId="3942" xr:uid="{00000000-0005-0000-0000-00005B0F0000}"/>
    <cellStyle name="Normal 11 2 3 3 4 3" xfId="3943" xr:uid="{00000000-0005-0000-0000-00005C0F0000}"/>
    <cellStyle name="Normal 11 2 3 3 4_RPT_FINACC_A" xfId="3944" xr:uid="{00000000-0005-0000-0000-00005D0F0000}"/>
    <cellStyle name="Normal 11 2 3 3 5" xfId="3945" xr:uid="{00000000-0005-0000-0000-00005E0F0000}"/>
    <cellStyle name="Normal 11 2 3 3 5 2" xfId="3946" xr:uid="{00000000-0005-0000-0000-00005F0F0000}"/>
    <cellStyle name="Normal 11 2 3 3 5_RPT_FINACC_A" xfId="3947" xr:uid="{00000000-0005-0000-0000-0000600F0000}"/>
    <cellStyle name="Normal 11 2 3 3 6" xfId="3948" xr:uid="{00000000-0005-0000-0000-0000610F0000}"/>
    <cellStyle name="Normal 11 2 3 3_checks flows" xfId="3949" xr:uid="{00000000-0005-0000-0000-0000620F0000}"/>
    <cellStyle name="Normal 11 2 3 4" xfId="3950" xr:uid="{00000000-0005-0000-0000-0000630F0000}"/>
    <cellStyle name="Normal 11 2 3 4 2" xfId="3951" xr:uid="{00000000-0005-0000-0000-0000640F0000}"/>
    <cellStyle name="Normal 11 2 3 4 2 2" xfId="3952" xr:uid="{00000000-0005-0000-0000-0000650F0000}"/>
    <cellStyle name="Normal 11 2 3 4 2 2 2" xfId="3953" xr:uid="{00000000-0005-0000-0000-0000660F0000}"/>
    <cellStyle name="Normal 11 2 3 4 2 2 2 2" xfId="3954" xr:uid="{00000000-0005-0000-0000-0000670F0000}"/>
    <cellStyle name="Normal 11 2 3 4 2 2 2_RPT_FINACC_A" xfId="3955" xr:uid="{00000000-0005-0000-0000-0000680F0000}"/>
    <cellStyle name="Normal 11 2 3 4 2 2 3" xfId="3956" xr:uid="{00000000-0005-0000-0000-0000690F0000}"/>
    <cellStyle name="Normal 11 2 3 4 2 2_RPT_FINACC_A" xfId="3957" xr:uid="{00000000-0005-0000-0000-00006A0F0000}"/>
    <cellStyle name="Normal 11 2 3 4 2 3" xfId="3958" xr:uid="{00000000-0005-0000-0000-00006B0F0000}"/>
    <cellStyle name="Normal 11 2 3 4 2 3 2" xfId="3959" xr:uid="{00000000-0005-0000-0000-00006C0F0000}"/>
    <cellStyle name="Normal 11 2 3 4 2 3_RPT_FINACC_A" xfId="3960" xr:uid="{00000000-0005-0000-0000-00006D0F0000}"/>
    <cellStyle name="Normal 11 2 3 4 2 4" xfId="3961" xr:uid="{00000000-0005-0000-0000-00006E0F0000}"/>
    <cellStyle name="Normal 11 2 3 4 2_RPT_FINACC_A" xfId="3962" xr:uid="{00000000-0005-0000-0000-00006F0F0000}"/>
    <cellStyle name="Normal 11 2 3 4 3" xfId="3963" xr:uid="{00000000-0005-0000-0000-0000700F0000}"/>
    <cellStyle name="Normal 11 2 3 4 3 2" xfId="3964" xr:uid="{00000000-0005-0000-0000-0000710F0000}"/>
    <cellStyle name="Normal 11 2 3 4 3 2 2" xfId="3965" xr:uid="{00000000-0005-0000-0000-0000720F0000}"/>
    <cellStyle name="Normal 11 2 3 4 3 2 2 2" xfId="3966" xr:uid="{00000000-0005-0000-0000-0000730F0000}"/>
    <cellStyle name="Normal 11 2 3 4 3 2 2_RPT_FINACC_A" xfId="3967" xr:uid="{00000000-0005-0000-0000-0000740F0000}"/>
    <cellStyle name="Normal 11 2 3 4 3 2 3" xfId="3968" xr:uid="{00000000-0005-0000-0000-0000750F0000}"/>
    <cellStyle name="Normal 11 2 3 4 3 2_RPT_FINACC_A" xfId="3969" xr:uid="{00000000-0005-0000-0000-0000760F0000}"/>
    <cellStyle name="Normal 11 2 3 4 4" xfId="3970" xr:uid="{00000000-0005-0000-0000-0000770F0000}"/>
    <cellStyle name="Normal 11 2 3 4 4 2" xfId="3971" xr:uid="{00000000-0005-0000-0000-0000780F0000}"/>
    <cellStyle name="Normal 11 2 3 4 4 2 2" xfId="3972" xr:uid="{00000000-0005-0000-0000-0000790F0000}"/>
    <cellStyle name="Normal 11 2 3 4 4 2_RPT_FINACC_A" xfId="3973" xr:uid="{00000000-0005-0000-0000-00007A0F0000}"/>
    <cellStyle name="Normal 11 2 3 4 4 3" xfId="3974" xr:uid="{00000000-0005-0000-0000-00007B0F0000}"/>
    <cellStyle name="Normal 11 2 3 4 4_RPT_FINACC_A" xfId="3975" xr:uid="{00000000-0005-0000-0000-00007C0F0000}"/>
    <cellStyle name="Normal 11 2 3 4 5" xfId="3976" xr:uid="{00000000-0005-0000-0000-00007D0F0000}"/>
    <cellStyle name="Normal 11 2 3 4 5 2" xfId="3977" xr:uid="{00000000-0005-0000-0000-00007E0F0000}"/>
    <cellStyle name="Normal 11 2 3 4 5_RPT_FINACC_A" xfId="3978" xr:uid="{00000000-0005-0000-0000-00007F0F0000}"/>
    <cellStyle name="Normal 11 2 3 4 6" xfId="3979" xr:uid="{00000000-0005-0000-0000-0000800F0000}"/>
    <cellStyle name="Normal 11 2 3 4_checks flows" xfId="3980" xr:uid="{00000000-0005-0000-0000-0000810F0000}"/>
    <cellStyle name="Normal 11 2 3 5" xfId="3981" xr:uid="{00000000-0005-0000-0000-0000820F0000}"/>
    <cellStyle name="Normal 11 2 3 5 2" xfId="3982" xr:uid="{00000000-0005-0000-0000-0000830F0000}"/>
    <cellStyle name="Normal 11 2 3 5 2 2" xfId="3983" xr:uid="{00000000-0005-0000-0000-0000840F0000}"/>
    <cellStyle name="Normal 11 2 3 5 2 2 2" xfId="3984" xr:uid="{00000000-0005-0000-0000-0000850F0000}"/>
    <cellStyle name="Normal 11 2 3 5 2 2 2 2" xfId="3985" xr:uid="{00000000-0005-0000-0000-0000860F0000}"/>
    <cellStyle name="Normal 11 2 3 5 2 2 2_RPT_FINACC_A" xfId="3986" xr:uid="{00000000-0005-0000-0000-0000870F0000}"/>
    <cellStyle name="Normal 11 2 3 5 2 2 3" xfId="3987" xr:uid="{00000000-0005-0000-0000-0000880F0000}"/>
    <cellStyle name="Normal 11 2 3 5 2 2_RPT_FINACC_A" xfId="3988" xr:uid="{00000000-0005-0000-0000-0000890F0000}"/>
    <cellStyle name="Normal 11 2 3 5 2 3" xfId="3989" xr:uid="{00000000-0005-0000-0000-00008A0F0000}"/>
    <cellStyle name="Normal 11 2 3 5 2 3 2" xfId="3990" xr:uid="{00000000-0005-0000-0000-00008B0F0000}"/>
    <cellStyle name="Normal 11 2 3 5 2 3_RPT_FINACC_A" xfId="3991" xr:uid="{00000000-0005-0000-0000-00008C0F0000}"/>
    <cellStyle name="Normal 11 2 3 5 2 4" xfId="3992" xr:uid="{00000000-0005-0000-0000-00008D0F0000}"/>
    <cellStyle name="Normal 11 2 3 5 2_RPT_FINACC_A" xfId="3993" xr:uid="{00000000-0005-0000-0000-00008E0F0000}"/>
    <cellStyle name="Normal 11 2 3 5 3" xfId="3994" xr:uid="{00000000-0005-0000-0000-00008F0F0000}"/>
    <cellStyle name="Normal 11 2 3 5 3 2" xfId="3995" xr:uid="{00000000-0005-0000-0000-0000900F0000}"/>
    <cellStyle name="Normal 11 2 3 5 3 2 2" xfId="3996" xr:uid="{00000000-0005-0000-0000-0000910F0000}"/>
    <cellStyle name="Normal 11 2 3 5 3 2 2 2" xfId="3997" xr:uid="{00000000-0005-0000-0000-0000920F0000}"/>
    <cellStyle name="Normal 11 2 3 5 3 2 2_RPT_FINACC_A" xfId="3998" xr:uid="{00000000-0005-0000-0000-0000930F0000}"/>
    <cellStyle name="Normal 11 2 3 5 3 2 3" xfId="3999" xr:uid="{00000000-0005-0000-0000-0000940F0000}"/>
    <cellStyle name="Normal 11 2 3 5 3 2_RPT_FINACC_A" xfId="4000" xr:uid="{00000000-0005-0000-0000-0000950F0000}"/>
    <cellStyle name="Normal 11 2 3 5 4" xfId="4001" xr:uid="{00000000-0005-0000-0000-0000960F0000}"/>
    <cellStyle name="Normal 11 2 3 5 4 2" xfId="4002" xr:uid="{00000000-0005-0000-0000-0000970F0000}"/>
    <cellStyle name="Normal 11 2 3 5 4 2 2" xfId="4003" xr:uid="{00000000-0005-0000-0000-0000980F0000}"/>
    <cellStyle name="Normal 11 2 3 5 4 2_RPT_FINACC_A" xfId="4004" xr:uid="{00000000-0005-0000-0000-0000990F0000}"/>
    <cellStyle name="Normal 11 2 3 5 4 3" xfId="4005" xr:uid="{00000000-0005-0000-0000-00009A0F0000}"/>
    <cellStyle name="Normal 11 2 3 5 4_RPT_FINACC_A" xfId="4006" xr:uid="{00000000-0005-0000-0000-00009B0F0000}"/>
    <cellStyle name="Normal 11 2 3 5 5" xfId="4007" xr:uid="{00000000-0005-0000-0000-00009C0F0000}"/>
    <cellStyle name="Normal 11 2 3 5 5 2" xfId="4008" xr:uid="{00000000-0005-0000-0000-00009D0F0000}"/>
    <cellStyle name="Normal 11 2 3 5 5_RPT_FINACC_A" xfId="4009" xr:uid="{00000000-0005-0000-0000-00009E0F0000}"/>
    <cellStyle name="Normal 11 2 3 5 6" xfId="4010" xr:uid="{00000000-0005-0000-0000-00009F0F0000}"/>
    <cellStyle name="Normal 11 2 3 5_checks flows" xfId="4011" xr:uid="{00000000-0005-0000-0000-0000A00F0000}"/>
    <cellStyle name="Normal 11 2 3 6" xfId="4012" xr:uid="{00000000-0005-0000-0000-0000A10F0000}"/>
    <cellStyle name="Normal 11 2 3 6 2" xfId="4013" xr:uid="{00000000-0005-0000-0000-0000A20F0000}"/>
    <cellStyle name="Normal 11 2 3 6 2 2" xfId="4014" xr:uid="{00000000-0005-0000-0000-0000A30F0000}"/>
    <cellStyle name="Normal 11 2 3 6 2 2 2" xfId="4015" xr:uid="{00000000-0005-0000-0000-0000A40F0000}"/>
    <cellStyle name="Normal 11 2 3 6 2 2 2 2" xfId="4016" xr:uid="{00000000-0005-0000-0000-0000A50F0000}"/>
    <cellStyle name="Normal 11 2 3 6 2 2 2_QR_TAB_1.4_1.5_1.11" xfId="4017" xr:uid="{00000000-0005-0000-0000-0000A60F0000}"/>
    <cellStyle name="Normal 11 2 3 6 2 2 3" xfId="4018" xr:uid="{00000000-0005-0000-0000-0000A70F0000}"/>
    <cellStyle name="Normal 11 2 3 6 2 2_QR_TAB_1.4_1.5_1.11" xfId="4019" xr:uid="{00000000-0005-0000-0000-0000A80F0000}"/>
    <cellStyle name="Normal 11 2 3 6 2 3" xfId="4020" xr:uid="{00000000-0005-0000-0000-0000A90F0000}"/>
    <cellStyle name="Normal 11 2 3 6 2 3 2" xfId="4021" xr:uid="{00000000-0005-0000-0000-0000AA0F0000}"/>
    <cellStyle name="Normal 11 2 3 6 2 3_QR_TAB_1.4_1.5_1.11" xfId="4022" xr:uid="{00000000-0005-0000-0000-0000AB0F0000}"/>
    <cellStyle name="Normal 11 2 3 6 2 4" xfId="4023" xr:uid="{00000000-0005-0000-0000-0000AC0F0000}"/>
    <cellStyle name="Normal 11 2 3 6 2_QR_TAB_1.4_1.5_1.11" xfId="4024" xr:uid="{00000000-0005-0000-0000-0000AD0F0000}"/>
    <cellStyle name="Normal 11 2 3 6 3" xfId="4025" xr:uid="{00000000-0005-0000-0000-0000AE0F0000}"/>
    <cellStyle name="Normal 11 2 3 6 3 2" xfId="4026" xr:uid="{00000000-0005-0000-0000-0000AF0F0000}"/>
    <cellStyle name="Normal 11 2 3 6 3 2 2" xfId="4027" xr:uid="{00000000-0005-0000-0000-0000B00F0000}"/>
    <cellStyle name="Normal 11 2 3 6 3 2 2 2" xfId="4028" xr:uid="{00000000-0005-0000-0000-0000B10F0000}"/>
    <cellStyle name="Normal 11 2 3 6 3 2 2_QR_TAB_1.4_1.5_1.11" xfId="4029" xr:uid="{00000000-0005-0000-0000-0000B20F0000}"/>
    <cellStyle name="Normal 11 2 3 6 3 2 3" xfId="4030" xr:uid="{00000000-0005-0000-0000-0000B30F0000}"/>
    <cellStyle name="Normal 11 2 3 6 3 2_QR_TAB_1.4_1.5_1.11" xfId="4031" xr:uid="{00000000-0005-0000-0000-0000B40F0000}"/>
    <cellStyle name="Normal 11 2 3 6 3_QR_TAB_1.4_1.5_1.11" xfId="4032" xr:uid="{00000000-0005-0000-0000-0000B50F0000}"/>
    <cellStyle name="Normal 11 2 3 6 4" xfId="4033" xr:uid="{00000000-0005-0000-0000-0000B60F0000}"/>
    <cellStyle name="Normal 11 2 3 6 4 2" xfId="4034" xr:uid="{00000000-0005-0000-0000-0000B70F0000}"/>
    <cellStyle name="Normal 11 2 3 6 4 2 2" xfId="4035" xr:uid="{00000000-0005-0000-0000-0000B80F0000}"/>
    <cellStyle name="Normal 11 2 3 6 4 2_QR_TAB_1.4_1.5_1.11" xfId="4036" xr:uid="{00000000-0005-0000-0000-0000B90F0000}"/>
    <cellStyle name="Normal 11 2 3 6 4 3" xfId="4037" xr:uid="{00000000-0005-0000-0000-0000BA0F0000}"/>
    <cellStyle name="Normal 11 2 3 6 4_QR_TAB_1.4_1.5_1.11" xfId="4038" xr:uid="{00000000-0005-0000-0000-0000BB0F0000}"/>
    <cellStyle name="Normal 11 2 3 6 5" xfId="4039" xr:uid="{00000000-0005-0000-0000-0000BC0F0000}"/>
    <cellStyle name="Normal 11 2 3 6 5 2" xfId="4040" xr:uid="{00000000-0005-0000-0000-0000BD0F0000}"/>
    <cellStyle name="Normal 11 2 3 6 5_QR_TAB_1.4_1.5_1.11" xfId="4041" xr:uid="{00000000-0005-0000-0000-0000BE0F0000}"/>
    <cellStyle name="Normal 11 2 3 6 6" xfId="4042" xr:uid="{00000000-0005-0000-0000-0000BF0F0000}"/>
    <cellStyle name="Normal 11 2 3 6_checks flows" xfId="4043" xr:uid="{00000000-0005-0000-0000-0000C00F0000}"/>
    <cellStyle name="Normal 11 2 3 7" xfId="4044" xr:uid="{00000000-0005-0000-0000-0000C10F0000}"/>
    <cellStyle name="Normal 11 2 3 7 2" xfId="4045" xr:uid="{00000000-0005-0000-0000-0000C20F0000}"/>
    <cellStyle name="Normal 11 2 3 7 2 2" xfId="4046" xr:uid="{00000000-0005-0000-0000-0000C30F0000}"/>
    <cellStyle name="Normal 11 2 3 7 2 2 2" xfId="4047" xr:uid="{00000000-0005-0000-0000-0000C40F0000}"/>
    <cellStyle name="Normal 11 2 3 7 2 2 2 2" xfId="4048" xr:uid="{00000000-0005-0000-0000-0000C50F0000}"/>
    <cellStyle name="Normal 11 2 3 7 2 2 2_QR_TAB_1.4_1.5_1.11" xfId="4049" xr:uid="{00000000-0005-0000-0000-0000C60F0000}"/>
    <cellStyle name="Normal 11 2 3 7 2 2 3" xfId="4050" xr:uid="{00000000-0005-0000-0000-0000C70F0000}"/>
    <cellStyle name="Normal 11 2 3 7 2 2_QR_TAB_1.4_1.5_1.11" xfId="4051" xr:uid="{00000000-0005-0000-0000-0000C80F0000}"/>
    <cellStyle name="Normal 11 2 3 7 2 3" xfId="4052" xr:uid="{00000000-0005-0000-0000-0000C90F0000}"/>
    <cellStyle name="Normal 11 2 3 7 2 3 2" xfId="4053" xr:uid="{00000000-0005-0000-0000-0000CA0F0000}"/>
    <cellStyle name="Normal 11 2 3 7 2 3_QR_TAB_1.4_1.5_1.11" xfId="4054" xr:uid="{00000000-0005-0000-0000-0000CB0F0000}"/>
    <cellStyle name="Normal 11 2 3 7 2 4" xfId="4055" xr:uid="{00000000-0005-0000-0000-0000CC0F0000}"/>
    <cellStyle name="Normal 11 2 3 7 2_QR_TAB_1.4_1.5_1.11" xfId="4056" xr:uid="{00000000-0005-0000-0000-0000CD0F0000}"/>
    <cellStyle name="Normal 11 2 3 7 3" xfId="4057" xr:uid="{00000000-0005-0000-0000-0000CE0F0000}"/>
    <cellStyle name="Normal 11 2 3 7 3 2" xfId="4058" xr:uid="{00000000-0005-0000-0000-0000CF0F0000}"/>
    <cellStyle name="Normal 11 2 3 7 3 2 2" xfId="4059" xr:uid="{00000000-0005-0000-0000-0000D00F0000}"/>
    <cellStyle name="Normal 11 2 3 7 3 2_QR_TAB_1.4_1.5_1.11" xfId="4060" xr:uid="{00000000-0005-0000-0000-0000D10F0000}"/>
    <cellStyle name="Normal 11 2 3 7 3 3" xfId="4061" xr:uid="{00000000-0005-0000-0000-0000D20F0000}"/>
    <cellStyle name="Normal 11 2 3 7 3_QR_TAB_1.4_1.5_1.11" xfId="4062" xr:uid="{00000000-0005-0000-0000-0000D30F0000}"/>
    <cellStyle name="Normal 11 2 3 7 4" xfId="4063" xr:uid="{00000000-0005-0000-0000-0000D40F0000}"/>
    <cellStyle name="Normal 11 2 3 7 4 2" xfId="4064" xr:uid="{00000000-0005-0000-0000-0000D50F0000}"/>
    <cellStyle name="Normal 11 2 3 7 4_QR_TAB_1.4_1.5_1.11" xfId="4065" xr:uid="{00000000-0005-0000-0000-0000D60F0000}"/>
    <cellStyle name="Normal 11 2 3 7 5" xfId="4066" xr:uid="{00000000-0005-0000-0000-0000D70F0000}"/>
    <cellStyle name="Normal 11 2 3 7_checks flows" xfId="4067" xr:uid="{00000000-0005-0000-0000-0000D80F0000}"/>
    <cellStyle name="Normal 11 2 3 8" xfId="4068" xr:uid="{00000000-0005-0000-0000-0000D90F0000}"/>
    <cellStyle name="Normal 11 2 3 8 2" xfId="4069" xr:uid="{00000000-0005-0000-0000-0000DA0F0000}"/>
    <cellStyle name="Normal 11 2 3 8 2 2" xfId="4070" xr:uid="{00000000-0005-0000-0000-0000DB0F0000}"/>
    <cellStyle name="Normal 11 2 3 8 2 2 2" xfId="4071" xr:uid="{00000000-0005-0000-0000-0000DC0F0000}"/>
    <cellStyle name="Normal 11 2 3 8 2 2_QR_TAB_1.4_1.5_1.11" xfId="4072" xr:uid="{00000000-0005-0000-0000-0000DD0F0000}"/>
    <cellStyle name="Normal 11 2 3 8 2 3" xfId="4073" xr:uid="{00000000-0005-0000-0000-0000DE0F0000}"/>
    <cellStyle name="Normal 11 2 3 8 2_QR_TAB_1.4_1.5_1.11" xfId="4074" xr:uid="{00000000-0005-0000-0000-0000DF0F0000}"/>
    <cellStyle name="Normal 11 2 3 8 3" xfId="4075" xr:uid="{00000000-0005-0000-0000-0000E00F0000}"/>
    <cellStyle name="Normal 11 2 3 8 3 2" xfId="4076" xr:uid="{00000000-0005-0000-0000-0000E10F0000}"/>
    <cellStyle name="Normal 11 2 3 8 3_QR_TAB_1.4_1.5_1.11" xfId="4077" xr:uid="{00000000-0005-0000-0000-0000E20F0000}"/>
    <cellStyle name="Normal 11 2 3 8 4" xfId="4078" xr:uid="{00000000-0005-0000-0000-0000E30F0000}"/>
    <cellStyle name="Normal 11 2 3 8_QR_TAB_1.4_1.5_1.11" xfId="4079" xr:uid="{00000000-0005-0000-0000-0000E40F0000}"/>
    <cellStyle name="Normal 11 2 3 9" xfId="4080" xr:uid="{00000000-0005-0000-0000-0000E50F0000}"/>
    <cellStyle name="Normal 11 2 3 9 2" xfId="4081" xr:uid="{00000000-0005-0000-0000-0000E60F0000}"/>
    <cellStyle name="Normal 11 2 3 9 2 2" xfId="4082" xr:uid="{00000000-0005-0000-0000-0000E70F0000}"/>
    <cellStyle name="Normal 11 2 3 9 2 2 2" xfId="4083" xr:uid="{00000000-0005-0000-0000-0000E80F0000}"/>
    <cellStyle name="Normal 11 2 3 9 2 2_QR_TAB_1.4_1.5_1.11" xfId="4084" xr:uid="{00000000-0005-0000-0000-0000E90F0000}"/>
    <cellStyle name="Normal 11 2 3 9 2 3" xfId="4085" xr:uid="{00000000-0005-0000-0000-0000EA0F0000}"/>
    <cellStyle name="Normal 11 2 3 9 2_QR_TAB_1.4_1.5_1.11" xfId="4086" xr:uid="{00000000-0005-0000-0000-0000EB0F0000}"/>
    <cellStyle name="Normal 11 2 3 9_QR_TAB_1.4_1.5_1.11" xfId="4087" xr:uid="{00000000-0005-0000-0000-0000EC0F0000}"/>
    <cellStyle name="Normal 11 2 3_checks flows" xfId="4088" xr:uid="{00000000-0005-0000-0000-0000ED0F0000}"/>
    <cellStyle name="Normal 11 2 4" xfId="4089" xr:uid="{00000000-0005-0000-0000-0000EE0F0000}"/>
    <cellStyle name="Normal 11 2 4 2" xfId="4090" xr:uid="{00000000-0005-0000-0000-0000EF0F0000}"/>
    <cellStyle name="Normal 11 2 4 2 2" xfId="4091" xr:uid="{00000000-0005-0000-0000-0000F00F0000}"/>
    <cellStyle name="Normal 11 2 4 2 2 2" xfId="4092" xr:uid="{00000000-0005-0000-0000-0000F10F0000}"/>
    <cellStyle name="Normal 11 2 4 2 2 2 2" xfId="4093" xr:uid="{00000000-0005-0000-0000-0000F20F0000}"/>
    <cellStyle name="Normal 11 2 4 2 2 2 2 2" xfId="4094" xr:uid="{00000000-0005-0000-0000-0000F30F0000}"/>
    <cellStyle name="Normal 11 2 4 2 2 2 2_QR_TAB_1.4_1.5_1.11" xfId="4095" xr:uid="{00000000-0005-0000-0000-0000F40F0000}"/>
    <cellStyle name="Normal 11 2 4 2 2 2 3" xfId="4096" xr:uid="{00000000-0005-0000-0000-0000F50F0000}"/>
    <cellStyle name="Normal 11 2 4 2 2 2_QR_TAB_1.4_1.5_1.11" xfId="4097" xr:uid="{00000000-0005-0000-0000-0000F60F0000}"/>
    <cellStyle name="Normal 11 2 4 2 2 3" xfId="4098" xr:uid="{00000000-0005-0000-0000-0000F70F0000}"/>
    <cellStyle name="Normal 11 2 4 2 2 3 2" xfId="4099" xr:uid="{00000000-0005-0000-0000-0000F80F0000}"/>
    <cellStyle name="Normal 11 2 4 2 2 3_QR_TAB_1.4_1.5_1.11" xfId="4100" xr:uid="{00000000-0005-0000-0000-0000F90F0000}"/>
    <cellStyle name="Normal 11 2 4 2 2 4" xfId="4101" xr:uid="{00000000-0005-0000-0000-0000FA0F0000}"/>
    <cellStyle name="Normal 11 2 4 2 2_QR_TAB_1.4_1.5_1.11" xfId="4102" xr:uid="{00000000-0005-0000-0000-0000FB0F0000}"/>
    <cellStyle name="Normal 11 2 4 2 3" xfId="4103" xr:uid="{00000000-0005-0000-0000-0000FC0F0000}"/>
    <cellStyle name="Normal 11 2 4 2 3 2" xfId="4104" xr:uid="{00000000-0005-0000-0000-0000FD0F0000}"/>
    <cellStyle name="Normal 11 2 4 2 3 2 2" xfId="4105" xr:uid="{00000000-0005-0000-0000-0000FE0F0000}"/>
    <cellStyle name="Normal 11 2 4 2 3 2 2 2" xfId="4106" xr:uid="{00000000-0005-0000-0000-0000FF0F0000}"/>
    <cellStyle name="Normal 11 2 4 2 3 2 2_QR_TAB_1.4_1.5_1.11" xfId="4107" xr:uid="{00000000-0005-0000-0000-000000100000}"/>
    <cellStyle name="Normal 11 2 4 2 3 2 3" xfId="4108" xr:uid="{00000000-0005-0000-0000-000001100000}"/>
    <cellStyle name="Normal 11 2 4 2 3 2_QR_TAB_1.4_1.5_1.11" xfId="4109" xr:uid="{00000000-0005-0000-0000-000002100000}"/>
    <cellStyle name="Normal 11 2 4 2 3_QR_TAB_1.4_1.5_1.11" xfId="4110" xr:uid="{00000000-0005-0000-0000-000003100000}"/>
    <cellStyle name="Normal 11 2 4 2 4" xfId="4111" xr:uid="{00000000-0005-0000-0000-000004100000}"/>
    <cellStyle name="Normal 11 2 4 2 4 2" xfId="4112" xr:uid="{00000000-0005-0000-0000-000005100000}"/>
    <cellStyle name="Normal 11 2 4 2 4 2 2" xfId="4113" xr:uid="{00000000-0005-0000-0000-000006100000}"/>
    <cellStyle name="Normal 11 2 4 2 4 2_QR_TAB_1.4_1.5_1.11" xfId="4114" xr:uid="{00000000-0005-0000-0000-000007100000}"/>
    <cellStyle name="Normal 11 2 4 2 4 3" xfId="4115" xr:uid="{00000000-0005-0000-0000-000008100000}"/>
    <cellStyle name="Normal 11 2 4 2 4_QR_TAB_1.4_1.5_1.11" xfId="4116" xr:uid="{00000000-0005-0000-0000-000009100000}"/>
    <cellStyle name="Normal 11 2 4 2 5" xfId="4117" xr:uid="{00000000-0005-0000-0000-00000A100000}"/>
    <cellStyle name="Normal 11 2 4 2 5 2" xfId="4118" xr:uid="{00000000-0005-0000-0000-00000B100000}"/>
    <cellStyle name="Normal 11 2 4 2 5_QR_TAB_1.4_1.5_1.11" xfId="4119" xr:uid="{00000000-0005-0000-0000-00000C100000}"/>
    <cellStyle name="Normal 11 2 4 2 6" xfId="4120" xr:uid="{00000000-0005-0000-0000-00000D100000}"/>
    <cellStyle name="Normal 11 2 4 2_checks flows" xfId="4121" xr:uid="{00000000-0005-0000-0000-00000E100000}"/>
    <cellStyle name="Normal 11 2 4 3" xfId="4122" xr:uid="{00000000-0005-0000-0000-00000F100000}"/>
    <cellStyle name="Normal 11 2 4 3 2" xfId="4123" xr:uid="{00000000-0005-0000-0000-000010100000}"/>
    <cellStyle name="Normal 11 2 4 3 2 2" xfId="4124" xr:uid="{00000000-0005-0000-0000-000011100000}"/>
    <cellStyle name="Normal 11 2 4 3 2 2 2" xfId="4125" xr:uid="{00000000-0005-0000-0000-000012100000}"/>
    <cellStyle name="Normal 11 2 4 3 2 2 2 2" xfId="4126" xr:uid="{00000000-0005-0000-0000-000013100000}"/>
    <cellStyle name="Normal 11 2 4 3 2 2 2_QR_TAB_1.4_1.5_1.11" xfId="4127" xr:uid="{00000000-0005-0000-0000-000014100000}"/>
    <cellStyle name="Normal 11 2 4 3 2 2 3" xfId="4128" xr:uid="{00000000-0005-0000-0000-000015100000}"/>
    <cellStyle name="Normal 11 2 4 3 2 2_QR_TAB_1.4_1.5_1.11" xfId="4129" xr:uid="{00000000-0005-0000-0000-000016100000}"/>
    <cellStyle name="Normal 11 2 4 3 2 3" xfId="4130" xr:uid="{00000000-0005-0000-0000-000017100000}"/>
    <cellStyle name="Normal 11 2 4 3 2 3 2" xfId="4131" xr:uid="{00000000-0005-0000-0000-000018100000}"/>
    <cellStyle name="Normal 11 2 4 3 2 3_QR_TAB_1.4_1.5_1.11" xfId="4132" xr:uid="{00000000-0005-0000-0000-000019100000}"/>
    <cellStyle name="Normal 11 2 4 3 2 4" xfId="4133" xr:uid="{00000000-0005-0000-0000-00001A100000}"/>
    <cellStyle name="Normal 11 2 4 3 2_QR_TAB_1.4_1.5_1.11" xfId="4134" xr:uid="{00000000-0005-0000-0000-00001B100000}"/>
    <cellStyle name="Normal 11 2 4 3 3" xfId="4135" xr:uid="{00000000-0005-0000-0000-00001C100000}"/>
    <cellStyle name="Normal 11 2 4 3 3 2" xfId="4136" xr:uid="{00000000-0005-0000-0000-00001D100000}"/>
    <cellStyle name="Normal 11 2 4 3 3 2 2" xfId="4137" xr:uid="{00000000-0005-0000-0000-00001E100000}"/>
    <cellStyle name="Normal 11 2 4 3 3 2_QR_TAB_1.4_1.5_1.11" xfId="4138" xr:uid="{00000000-0005-0000-0000-00001F100000}"/>
    <cellStyle name="Normal 11 2 4 3 3 3" xfId="4139" xr:uid="{00000000-0005-0000-0000-000020100000}"/>
    <cellStyle name="Normal 11 2 4 3 3_QR_TAB_1.4_1.5_1.11" xfId="4140" xr:uid="{00000000-0005-0000-0000-000021100000}"/>
    <cellStyle name="Normal 11 2 4 3 4" xfId="4141" xr:uid="{00000000-0005-0000-0000-000022100000}"/>
    <cellStyle name="Normal 11 2 4 3 4 2" xfId="4142" xr:uid="{00000000-0005-0000-0000-000023100000}"/>
    <cellStyle name="Normal 11 2 4 3 4_QR_TAB_1.4_1.5_1.11" xfId="4143" xr:uid="{00000000-0005-0000-0000-000024100000}"/>
    <cellStyle name="Normal 11 2 4 3 5" xfId="4144" xr:uid="{00000000-0005-0000-0000-000025100000}"/>
    <cellStyle name="Normal 11 2 4 3_checks flows" xfId="4145" xr:uid="{00000000-0005-0000-0000-000026100000}"/>
    <cellStyle name="Normal 11 2 4 4" xfId="4146" xr:uid="{00000000-0005-0000-0000-000027100000}"/>
    <cellStyle name="Normal 11 2 4 4 2" xfId="4147" xr:uid="{00000000-0005-0000-0000-000028100000}"/>
    <cellStyle name="Normal 11 2 4 4 2 2" xfId="4148" xr:uid="{00000000-0005-0000-0000-000029100000}"/>
    <cellStyle name="Normal 11 2 4 4 2 2 2" xfId="4149" xr:uid="{00000000-0005-0000-0000-00002A100000}"/>
    <cellStyle name="Normal 11 2 4 4 2 2_QR_TAB_1.4_1.5_1.11" xfId="4150" xr:uid="{00000000-0005-0000-0000-00002B100000}"/>
    <cellStyle name="Normal 11 2 4 4 2 3" xfId="4151" xr:uid="{00000000-0005-0000-0000-00002C100000}"/>
    <cellStyle name="Normal 11 2 4 4 2_QR_TAB_1.4_1.5_1.11" xfId="4152" xr:uid="{00000000-0005-0000-0000-00002D100000}"/>
    <cellStyle name="Normal 11 2 4 4 3" xfId="4153" xr:uid="{00000000-0005-0000-0000-00002E100000}"/>
    <cellStyle name="Normal 11 2 4 4 3 2" xfId="4154" xr:uid="{00000000-0005-0000-0000-00002F100000}"/>
    <cellStyle name="Normal 11 2 4 4 3_QR_TAB_1.4_1.5_1.11" xfId="4155" xr:uid="{00000000-0005-0000-0000-000030100000}"/>
    <cellStyle name="Normal 11 2 4 4 4" xfId="4156" xr:uid="{00000000-0005-0000-0000-000031100000}"/>
    <cellStyle name="Normal 11 2 4 4_QR_TAB_1.4_1.5_1.11" xfId="4157" xr:uid="{00000000-0005-0000-0000-000032100000}"/>
    <cellStyle name="Normal 11 2 4 5" xfId="4158" xr:uid="{00000000-0005-0000-0000-000033100000}"/>
    <cellStyle name="Normal 11 2 4 5 2" xfId="4159" xr:uid="{00000000-0005-0000-0000-000034100000}"/>
    <cellStyle name="Normal 11 2 4 5 2 2" xfId="4160" xr:uid="{00000000-0005-0000-0000-000035100000}"/>
    <cellStyle name="Normal 11 2 4 5 2 2 2" xfId="4161" xr:uid="{00000000-0005-0000-0000-000036100000}"/>
    <cellStyle name="Normal 11 2 4 5 2 2_QR_TAB_1.4_1.5_1.11" xfId="4162" xr:uid="{00000000-0005-0000-0000-000037100000}"/>
    <cellStyle name="Normal 11 2 4 5 2 3" xfId="4163" xr:uid="{00000000-0005-0000-0000-000038100000}"/>
    <cellStyle name="Normal 11 2 4 5 2_QR_TAB_1.4_1.5_1.11" xfId="4164" xr:uid="{00000000-0005-0000-0000-000039100000}"/>
    <cellStyle name="Normal 11 2 4 5_QR_TAB_1.4_1.5_1.11" xfId="4165" xr:uid="{00000000-0005-0000-0000-00003A100000}"/>
    <cellStyle name="Normal 11 2 4 6" xfId="4166" xr:uid="{00000000-0005-0000-0000-00003B100000}"/>
    <cellStyle name="Normal 11 2 4 6 2" xfId="4167" xr:uid="{00000000-0005-0000-0000-00003C100000}"/>
    <cellStyle name="Normal 11 2 4 6 2 2" xfId="4168" xr:uid="{00000000-0005-0000-0000-00003D100000}"/>
    <cellStyle name="Normal 11 2 4 6 2_QR_TAB_1.4_1.5_1.11" xfId="4169" xr:uid="{00000000-0005-0000-0000-00003E100000}"/>
    <cellStyle name="Normal 11 2 4 6 3" xfId="4170" xr:uid="{00000000-0005-0000-0000-00003F100000}"/>
    <cellStyle name="Normal 11 2 4 6_QR_TAB_1.4_1.5_1.11" xfId="4171" xr:uid="{00000000-0005-0000-0000-000040100000}"/>
    <cellStyle name="Normal 11 2 4 7" xfId="4172" xr:uid="{00000000-0005-0000-0000-000041100000}"/>
    <cellStyle name="Normal 11 2 4 7 2" xfId="4173" xr:uid="{00000000-0005-0000-0000-000042100000}"/>
    <cellStyle name="Normal 11 2 4 7_QR_TAB_1.4_1.5_1.11" xfId="4174" xr:uid="{00000000-0005-0000-0000-000043100000}"/>
    <cellStyle name="Normal 11 2 4 8" xfId="4175" xr:uid="{00000000-0005-0000-0000-000044100000}"/>
    <cellStyle name="Normal 11 2 4_checks flows" xfId="4176" xr:uid="{00000000-0005-0000-0000-000045100000}"/>
    <cellStyle name="Normal 11 2 5" xfId="4177" xr:uid="{00000000-0005-0000-0000-000046100000}"/>
    <cellStyle name="Normal 11 2 5 2" xfId="4178" xr:uid="{00000000-0005-0000-0000-000047100000}"/>
    <cellStyle name="Normal 11 2 5 2 2" xfId="4179" xr:uid="{00000000-0005-0000-0000-000048100000}"/>
    <cellStyle name="Normal 11 2 5 2 2 2" xfId="4180" xr:uid="{00000000-0005-0000-0000-000049100000}"/>
    <cellStyle name="Normal 11 2 5 2 2 2 2" xfId="4181" xr:uid="{00000000-0005-0000-0000-00004A100000}"/>
    <cellStyle name="Normal 11 2 5 2 2 2_QR_TAB_1.4_1.5_1.11" xfId="4182" xr:uid="{00000000-0005-0000-0000-00004B100000}"/>
    <cellStyle name="Normal 11 2 5 2 2 3" xfId="4183" xr:uid="{00000000-0005-0000-0000-00004C100000}"/>
    <cellStyle name="Normal 11 2 5 2 2_QR_TAB_1.4_1.5_1.11" xfId="4184" xr:uid="{00000000-0005-0000-0000-00004D100000}"/>
    <cellStyle name="Normal 11 2 5 2 3" xfId="4185" xr:uid="{00000000-0005-0000-0000-00004E100000}"/>
    <cellStyle name="Normal 11 2 5 2 3 2" xfId="4186" xr:uid="{00000000-0005-0000-0000-00004F100000}"/>
    <cellStyle name="Normal 11 2 5 2 3_QR_TAB_1.4_1.5_1.11" xfId="4187" xr:uid="{00000000-0005-0000-0000-000050100000}"/>
    <cellStyle name="Normal 11 2 5 2 4" xfId="4188" xr:uid="{00000000-0005-0000-0000-000051100000}"/>
    <cellStyle name="Normal 11 2 5 2_QR_TAB_1.4_1.5_1.11" xfId="4189" xr:uid="{00000000-0005-0000-0000-000052100000}"/>
    <cellStyle name="Normal 11 2 5 3" xfId="4190" xr:uid="{00000000-0005-0000-0000-000053100000}"/>
    <cellStyle name="Normal 11 2 5 3 2" xfId="4191" xr:uid="{00000000-0005-0000-0000-000054100000}"/>
    <cellStyle name="Normal 11 2 5 3 2 2" xfId="4192" xr:uid="{00000000-0005-0000-0000-000055100000}"/>
    <cellStyle name="Normal 11 2 5 3 2 2 2" xfId="4193" xr:uid="{00000000-0005-0000-0000-000056100000}"/>
    <cellStyle name="Normal 11 2 5 3 2 2_QR_TAB_1.4_1.5_1.11" xfId="4194" xr:uid="{00000000-0005-0000-0000-000057100000}"/>
    <cellStyle name="Normal 11 2 5 3 2 3" xfId="4195" xr:uid="{00000000-0005-0000-0000-000058100000}"/>
    <cellStyle name="Normal 11 2 5 3 2_QR_TAB_1.4_1.5_1.11" xfId="4196" xr:uid="{00000000-0005-0000-0000-000059100000}"/>
    <cellStyle name="Normal 11 2 5 3_QR_TAB_1.4_1.5_1.11" xfId="4197" xr:uid="{00000000-0005-0000-0000-00005A100000}"/>
    <cellStyle name="Normal 11 2 5 4" xfId="4198" xr:uid="{00000000-0005-0000-0000-00005B100000}"/>
    <cellStyle name="Normal 11 2 5 4 2" xfId="4199" xr:uid="{00000000-0005-0000-0000-00005C100000}"/>
    <cellStyle name="Normal 11 2 5 4 2 2" xfId="4200" xr:uid="{00000000-0005-0000-0000-00005D100000}"/>
    <cellStyle name="Normal 11 2 5 4 2_QR_TAB_1.4_1.5_1.11" xfId="4201" xr:uid="{00000000-0005-0000-0000-00005E100000}"/>
    <cellStyle name="Normal 11 2 5 4 3" xfId="4202" xr:uid="{00000000-0005-0000-0000-00005F100000}"/>
    <cellStyle name="Normal 11 2 5 4_QR_TAB_1.4_1.5_1.11" xfId="4203" xr:uid="{00000000-0005-0000-0000-000060100000}"/>
    <cellStyle name="Normal 11 2 5 5" xfId="4204" xr:uid="{00000000-0005-0000-0000-000061100000}"/>
    <cellStyle name="Normal 11 2 5 5 2" xfId="4205" xr:uid="{00000000-0005-0000-0000-000062100000}"/>
    <cellStyle name="Normal 11 2 5 5_QR_TAB_1.4_1.5_1.11" xfId="4206" xr:uid="{00000000-0005-0000-0000-000063100000}"/>
    <cellStyle name="Normal 11 2 5 6" xfId="4207" xr:uid="{00000000-0005-0000-0000-000064100000}"/>
    <cellStyle name="Normal 11 2 5_checks flows" xfId="4208" xr:uid="{00000000-0005-0000-0000-000065100000}"/>
    <cellStyle name="Normal 11 2 6" xfId="4209" xr:uid="{00000000-0005-0000-0000-000066100000}"/>
    <cellStyle name="Normal 11 2 6 2" xfId="4210" xr:uid="{00000000-0005-0000-0000-000067100000}"/>
    <cellStyle name="Normal 11 2 6 2 2" xfId="4211" xr:uid="{00000000-0005-0000-0000-000068100000}"/>
    <cellStyle name="Normal 11 2 6 2 2 2" xfId="4212" xr:uid="{00000000-0005-0000-0000-000069100000}"/>
    <cellStyle name="Normal 11 2 6 2 2 2 2" xfId="4213" xr:uid="{00000000-0005-0000-0000-00006A100000}"/>
    <cellStyle name="Normal 11 2 6 2 2 2_QR_TAB_1.4_1.5_1.11" xfId="4214" xr:uid="{00000000-0005-0000-0000-00006B100000}"/>
    <cellStyle name="Normal 11 2 6 2 2 3" xfId="4215" xr:uid="{00000000-0005-0000-0000-00006C100000}"/>
    <cellStyle name="Normal 11 2 6 2 2_QR_TAB_1.4_1.5_1.11" xfId="4216" xr:uid="{00000000-0005-0000-0000-00006D100000}"/>
    <cellStyle name="Normal 11 2 6 2 3" xfId="4217" xr:uid="{00000000-0005-0000-0000-00006E100000}"/>
    <cellStyle name="Normal 11 2 6 2 3 2" xfId="4218" xr:uid="{00000000-0005-0000-0000-00006F100000}"/>
    <cellStyle name="Normal 11 2 6 2 3_QR_TAB_1.4_1.5_1.11" xfId="4219" xr:uid="{00000000-0005-0000-0000-000070100000}"/>
    <cellStyle name="Normal 11 2 6 2 4" xfId="4220" xr:uid="{00000000-0005-0000-0000-000071100000}"/>
    <cellStyle name="Normal 11 2 6 2_QR_TAB_1.4_1.5_1.11" xfId="4221" xr:uid="{00000000-0005-0000-0000-000072100000}"/>
    <cellStyle name="Normal 11 2 6 3" xfId="4222" xr:uid="{00000000-0005-0000-0000-000073100000}"/>
    <cellStyle name="Normal 11 2 6 3 2" xfId="4223" xr:uid="{00000000-0005-0000-0000-000074100000}"/>
    <cellStyle name="Normal 11 2 6 3 2 2" xfId="4224" xr:uid="{00000000-0005-0000-0000-000075100000}"/>
    <cellStyle name="Normal 11 2 6 3 2 2 2" xfId="4225" xr:uid="{00000000-0005-0000-0000-000076100000}"/>
    <cellStyle name="Normal 11 2 6 3 2 2_QR_TAB_1.4_1.5_1.11" xfId="4226" xr:uid="{00000000-0005-0000-0000-000077100000}"/>
    <cellStyle name="Normal 11 2 6 3 2 3" xfId="4227" xr:uid="{00000000-0005-0000-0000-000078100000}"/>
    <cellStyle name="Normal 11 2 6 3 2_QR_TAB_1.4_1.5_1.11" xfId="4228" xr:uid="{00000000-0005-0000-0000-000079100000}"/>
    <cellStyle name="Normal 11 2 6 3_QR_TAB_1.4_1.5_1.11" xfId="4229" xr:uid="{00000000-0005-0000-0000-00007A100000}"/>
    <cellStyle name="Normal 11 2 6 4" xfId="4230" xr:uid="{00000000-0005-0000-0000-00007B100000}"/>
    <cellStyle name="Normal 11 2 6 4 2" xfId="4231" xr:uid="{00000000-0005-0000-0000-00007C100000}"/>
    <cellStyle name="Normal 11 2 6 4 2 2" xfId="4232" xr:uid="{00000000-0005-0000-0000-00007D100000}"/>
    <cellStyle name="Normal 11 2 6 4 2_QR_TAB_1.4_1.5_1.11" xfId="4233" xr:uid="{00000000-0005-0000-0000-00007E100000}"/>
    <cellStyle name="Normal 11 2 6 4 3" xfId="4234" xr:uid="{00000000-0005-0000-0000-00007F100000}"/>
    <cellStyle name="Normal 11 2 6 4_QR_TAB_1.4_1.5_1.11" xfId="4235" xr:uid="{00000000-0005-0000-0000-000080100000}"/>
    <cellStyle name="Normal 11 2 6 5" xfId="4236" xr:uid="{00000000-0005-0000-0000-000081100000}"/>
    <cellStyle name="Normal 11 2 6 5 2" xfId="4237" xr:uid="{00000000-0005-0000-0000-000082100000}"/>
    <cellStyle name="Normal 11 2 6 5_QR_TAB_1.4_1.5_1.11" xfId="4238" xr:uid="{00000000-0005-0000-0000-000083100000}"/>
    <cellStyle name="Normal 11 2 6 6" xfId="4239" xr:uid="{00000000-0005-0000-0000-000084100000}"/>
    <cellStyle name="Normal 11 2 6_checks flows" xfId="4240" xr:uid="{00000000-0005-0000-0000-000085100000}"/>
    <cellStyle name="Normal 11 2 7" xfId="4241" xr:uid="{00000000-0005-0000-0000-000086100000}"/>
    <cellStyle name="Normal 11 2 7 2" xfId="4242" xr:uid="{00000000-0005-0000-0000-000087100000}"/>
    <cellStyle name="Normal 11 2 7 2 2" xfId="4243" xr:uid="{00000000-0005-0000-0000-000088100000}"/>
    <cellStyle name="Normal 11 2 7 2 2 2" xfId="4244" xr:uid="{00000000-0005-0000-0000-000089100000}"/>
    <cellStyle name="Normal 11 2 7 2 2 2 2" xfId="4245" xr:uid="{00000000-0005-0000-0000-00008A100000}"/>
    <cellStyle name="Normal 11 2 7 2 2 2_QR_TAB_1.4_1.5_1.11" xfId="4246" xr:uid="{00000000-0005-0000-0000-00008B100000}"/>
    <cellStyle name="Normal 11 2 7 2 2 3" xfId="4247" xr:uid="{00000000-0005-0000-0000-00008C100000}"/>
    <cellStyle name="Normal 11 2 7 2 2_QR_TAB_1.4_1.5_1.11" xfId="4248" xr:uid="{00000000-0005-0000-0000-00008D100000}"/>
    <cellStyle name="Normal 11 2 7 2 3" xfId="4249" xr:uid="{00000000-0005-0000-0000-00008E100000}"/>
    <cellStyle name="Normal 11 2 7 2 3 2" xfId="4250" xr:uid="{00000000-0005-0000-0000-00008F100000}"/>
    <cellStyle name="Normal 11 2 7 2 3_QR_TAB_1.4_1.5_1.11" xfId="4251" xr:uid="{00000000-0005-0000-0000-000090100000}"/>
    <cellStyle name="Normal 11 2 7 2 4" xfId="4252" xr:uid="{00000000-0005-0000-0000-000091100000}"/>
    <cellStyle name="Normal 11 2 7 2_QR_TAB_1.4_1.5_1.11" xfId="4253" xr:uid="{00000000-0005-0000-0000-000092100000}"/>
    <cellStyle name="Normal 11 2 7 3" xfId="4254" xr:uid="{00000000-0005-0000-0000-000093100000}"/>
    <cellStyle name="Normal 11 2 7 3 2" xfId="4255" xr:uid="{00000000-0005-0000-0000-000094100000}"/>
    <cellStyle name="Normal 11 2 7 3 2 2" xfId="4256" xr:uid="{00000000-0005-0000-0000-000095100000}"/>
    <cellStyle name="Normal 11 2 7 3 2 2 2" xfId="4257" xr:uid="{00000000-0005-0000-0000-000096100000}"/>
    <cellStyle name="Normal 11 2 7 3 2 2_QR_TAB_1.4_1.5_1.11" xfId="4258" xr:uid="{00000000-0005-0000-0000-000097100000}"/>
    <cellStyle name="Normal 11 2 7 3 2 3" xfId="4259" xr:uid="{00000000-0005-0000-0000-000098100000}"/>
    <cellStyle name="Normal 11 2 7 3 2_QR_TAB_1.4_1.5_1.11" xfId="4260" xr:uid="{00000000-0005-0000-0000-000099100000}"/>
    <cellStyle name="Normal 11 2 7 3_QR_TAB_1.4_1.5_1.11" xfId="4261" xr:uid="{00000000-0005-0000-0000-00009A100000}"/>
    <cellStyle name="Normal 11 2 7 4" xfId="4262" xr:uid="{00000000-0005-0000-0000-00009B100000}"/>
    <cellStyle name="Normal 11 2 7 4 2" xfId="4263" xr:uid="{00000000-0005-0000-0000-00009C100000}"/>
    <cellStyle name="Normal 11 2 7 4 2 2" xfId="4264" xr:uid="{00000000-0005-0000-0000-00009D100000}"/>
    <cellStyle name="Normal 11 2 7 4 2_QR_TAB_1.4_1.5_1.11" xfId="4265" xr:uid="{00000000-0005-0000-0000-00009E100000}"/>
    <cellStyle name="Normal 11 2 7 4 3" xfId="4266" xr:uid="{00000000-0005-0000-0000-00009F100000}"/>
    <cellStyle name="Normal 11 2 7 4_QR_TAB_1.4_1.5_1.11" xfId="4267" xr:uid="{00000000-0005-0000-0000-0000A0100000}"/>
    <cellStyle name="Normal 11 2 7 5" xfId="4268" xr:uid="{00000000-0005-0000-0000-0000A1100000}"/>
    <cellStyle name="Normal 11 2 7 5 2" xfId="4269" xr:uid="{00000000-0005-0000-0000-0000A2100000}"/>
    <cellStyle name="Normal 11 2 7 5_QR_TAB_1.4_1.5_1.11" xfId="4270" xr:uid="{00000000-0005-0000-0000-0000A3100000}"/>
    <cellStyle name="Normal 11 2 7 6" xfId="4271" xr:uid="{00000000-0005-0000-0000-0000A4100000}"/>
    <cellStyle name="Normal 11 2 7_checks flows" xfId="4272" xr:uid="{00000000-0005-0000-0000-0000A5100000}"/>
    <cellStyle name="Normal 11 2 8" xfId="4273" xr:uid="{00000000-0005-0000-0000-0000A6100000}"/>
    <cellStyle name="Normal 11 2 8 2" xfId="4274" xr:uid="{00000000-0005-0000-0000-0000A7100000}"/>
    <cellStyle name="Normal 11 2 8 2 2" xfId="4275" xr:uid="{00000000-0005-0000-0000-0000A8100000}"/>
    <cellStyle name="Normal 11 2 8 2 2 2" xfId="4276" xr:uid="{00000000-0005-0000-0000-0000A9100000}"/>
    <cellStyle name="Normal 11 2 8 2 2 2 2" xfId="4277" xr:uid="{00000000-0005-0000-0000-0000AA100000}"/>
    <cellStyle name="Normal 11 2 8 2 2 2_QR_TAB_1.4_1.5_1.11" xfId="4278" xr:uid="{00000000-0005-0000-0000-0000AB100000}"/>
    <cellStyle name="Normal 11 2 8 2 2 3" xfId="4279" xr:uid="{00000000-0005-0000-0000-0000AC100000}"/>
    <cellStyle name="Normal 11 2 8 2 2_QR_TAB_1.4_1.5_1.11" xfId="4280" xr:uid="{00000000-0005-0000-0000-0000AD100000}"/>
    <cellStyle name="Normal 11 2 8 2 3" xfId="4281" xr:uid="{00000000-0005-0000-0000-0000AE100000}"/>
    <cellStyle name="Normal 11 2 8 2 3 2" xfId="4282" xr:uid="{00000000-0005-0000-0000-0000AF100000}"/>
    <cellStyle name="Normal 11 2 8 2 3_QR_TAB_1.4_1.5_1.11" xfId="4283" xr:uid="{00000000-0005-0000-0000-0000B0100000}"/>
    <cellStyle name="Normal 11 2 8 2 4" xfId="4284" xr:uid="{00000000-0005-0000-0000-0000B1100000}"/>
    <cellStyle name="Normal 11 2 8 2_QR_TAB_1.4_1.5_1.11" xfId="4285" xr:uid="{00000000-0005-0000-0000-0000B2100000}"/>
    <cellStyle name="Normal 11 2 8 3" xfId="4286" xr:uid="{00000000-0005-0000-0000-0000B3100000}"/>
    <cellStyle name="Normal 11 2 8 3 2" xfId="4287" xr:uid="{00000000-0005-0000-0000-0000B4100000}"/>
    <cellStyle name="Normal 11 2 8 3 2 2" xfId="4288" xr:uid="{00000000-0005-0000-0000-0000B5100000}"/>
    <cellStyle name="Normal 11 2 8 3 2 2 2" xfId="4289" xr:uid="{00000000-0005-0000-0000-0000B6100000}"/>
    <cellStyle name="Normal 11 2 8 3 2 2_QR_TAB_1.4_1.5_1.11" xfId="4290" xr:uid="{00000000-0005-0000-0000-0000B7100000}"/>
    <cellStyle name="Normal 11 2 8 3 2 3" xfId="4291" xr:uid="{00000000-0005-0000-0000-0000B8100000}"/>
    <cellStyle name="Normal 11 2 8 3 2_QR_TAB_1.4_1.5_1.11" xfId="4292" xr:uid="{00000000-0005-0000-0000-0000B9100000}"/>
    <cellStyle name="Normal 11 2 8 3_QR_TAB_1.4_1.5_1.11" xfId="4293" xr:uid="{00000000-0005-0000-0000-0000BA100000}"/>
    <cellStyle name="Normal 11 2 8 4" xfId="4294" xr:uid="{00000000-0005-0000-0000-0000BB100000}"/>
    <cellStyle name="Normal 11 2 8 4 2" xfId="4295" xr:uid="{00000000-0005-0000-0000-0000BC100000}"/>
    <cellStyle name="Normal 11 2 8 4 2 2" xfId="4296" xr:uid="{00000000-0005-0000-0000-0000BD100000}"/>
    <cellStyle name="Normal 11 2 8 4 2_QR_TAB_1.4_1.5_1.11" xfId="4297" xr:uid="{00000000-0005-0000-0000-0000BE100000}"/>
    <cellStyle name="Normal 11 2 8 4 3" xfId="4298" xr:uid="{00000000-0005-0000-0000-0000BF100000}"/>
    <cellStyle name="Normal 11 2 8 4_QR_TAB_1.4_1.5_1.11" xfId="4299" xr:uid="{00000000-0005-0000-0000-0000C0100000}"/>
    <cellStyle name="Normal 11 2 8 5" xfId="4300" xr:uid="{00000000-0005-0000-0000-0000C1100000}"/>
    <cellStyle name="Normal 11 2 8 5 2" xfId="4301" xr:uid="{00000000-0005-0000-0000-0000C2100000}"/>
    <cellStyle name="Normal 11 2 8 5_QR_TAB_1.4_1.5_1.11" xfId="4302" xr:uid="{00000000-0005-0000-0000-0000C3100000}"/>
    <cellStyle name="Normal 11 2 8 6" xfId="4303" xr:uid="{00000000-0005-0000-0000-0000C4100000}"/>
    <cellStyle name="Normal 11 2 8_checks flows" xfId="4304" xr:uid="{00000000-0005-0000-0000-0000C5100000}"/>
    <cellStyle name="Normal 11 2 9" xfId="4305" xr:uid="{00000000-0005-0000-0000-0000C6100000}"/>
    <cellStyle name="Normal 11 2 9 2" xfId="4306" xr:uid="{00000000-0005-0000-0000-0000C7100000}"/>
    <cellStyle name="Normal 11 2 9 2 2" xfId="4307" xr:uid="{00000000-0005-0000-0000-0000C8100000}"/>
    <cellStyle name="Normal 11 2 9 2 2 2" xfId="4308" xr:uid="{00000000-0005-0000-0000-0000C9100000}"/>
    <cellStyle name="Normal 11 2 9 2 2 2 2" xfId="4309" xr:uid="{00000000-0005-0000-0000-0000CA100000}"/>
    <cellStyle name="Normal 11 2 9 2 2 2_QR_TAB_1.4_1.5_1.11" xfId="4310" xr:uid="{00000000-0005-0000-0000-0000CB100000}"/>
    <cellStyle name="Normal 11 2 9 2 2 3" xfId="4311" xr:uid="{00000000-0005-0000-0000-0000CC100000}"/>
    <cellStyle name="Normal 11 2 9 2 2_QR_TAB_1.4_1.5_1.11" xfId="4312" xr:uid="{00000000-0005-0000-0000-0000CD100000}"/>
    <cellStyle name="Normal 11 2 9 2 3" xfId="4313" xr:uid="{00000000-0005-0000-0000-0000CE100000}"/>
    <cellStyle name="Normal 11 2 9 2 3 2" xfId="4314" xr:uid="{00000000-0005-0000-0000-0000CF100000}"/>
    <cellStyle name="Normal 11 2 9 2 3_QR_TAB_1.4_1.5_1.11" xfId="4315" xr:uid="{00000000-0005-0000-0000-0000D0100000}"/>
    <cellStyle name="Normal 11 2 9 2 4" xfId="4316" xr:uid="{00000000-0005-0000-0000-0000D1100000}"/>
    <cellStyle name="Normal 11 2 9 2_QR_TAB_1.4_1.5_1.11" xfId="4317" xr:uid="{00000000-0005-0000-0000-0000D2100000}"/>
    <cellStyle name="Normal 11 2 9 3" xfId="4318" xr:uid="{00000000-0005-0000-0000-0000D3100000}"/>
    <cellStyle name="Normal 11 2 9 3 2" xfId="4319" xr:uid="{00000000-0005-0000-0000-0000D4100000}"/>
    <cellStyle name="Normal 11 2 9 3 2 2" xfId="4320" xr:uid="{00000000-0005-0000-0000-0000D5100000}"/>
    <cellStyle name="Normal 11 2 9 3 2_QR_TAB_1.4_1.5_1.11" xfId="4321" xr:uid="{00000000-0005-0000-0000-0000D6100000}"/>
    <cellStyle name="Normal 11 2 9 3 3" xfId="4322" xr:uid="{00000000-0005-0000-0000-0000D7100000}"/>
    <cellStyle name="Normal 11 2 9 3_QR_TAB_1.4_1.5_1.11" xfId="4323" xr:uid="{00000000-0005-0000-0000-0000D8100000}"/>
    <cellStyle name="Normal 11 2 9 4" xfId="4324" xr:uid="{00000000-0005-0000-0000-0000D9100000}"/>
    <cellStyle name="Normal 11 2 9 4 2" xfId="4325" xr:uid="{00000000-0005-0000-0000-0000DA100000}"/>
    <cellStyle name="Normal 11 2 9 4_QR_TAB_1.4_1.5_1.11" xfId="4326" xr:uid="{00000000-0005-0000-0000-0000DB100000}"/>
    <cellStyle name="Normal 11 2 9 5" xfId="4327" xr:uid="{00000000-0005-0000-0000-0000DC100000}"/>
    <cellStyle name="Normal 11 2 9_checks flows" xfId="4328" xr:uid="{00000000-0005-0000-0000-0000DD100000}"/>
    <cellStyle name="Normal 11 2_AL2" xfId="4329" xr:uid="{00000000-0005-0000-0000-0000DE100000}"/>
    <cellStyle name="Normal 11 20" xfId="4330" xr:uid="{00000000-0005-0000-0000-0000DF100000}"/>
    <cellStyle name="Normal 11 20 2" xfId="4331" xr:uid="{00000000-0005-0000-0000-0000E0100000}"/>
    <cellStyle name="Normal 11 20_QR_TAB_1.4_1.5_1.11" xfId="4332" xr:uid="{00000000-0005-0000-0000-0000E1100000}"/>
    <cellStyle name="Normal 11 21" xfId="4333" xr:uid="{00000000-0005-0000-0000-0000E2100000}"/>
    <cellStyle name="Normal 11 21 2" xfId="4334" xr:uid="{00000000-0005-0000-0000-0000E3100000}"/>
    <cellStyle name="Normal 11 21_QR_TAB_1.4_1.5_1.11" xfId="4335" xr:uid="{00000000-0005-0000-0000-0000E4100000}"/>
    <cellStyle name="Normal 11 22" xfId="4336" xr:uid="{00000000-0005-0000-0000-0000E5100000}"/>
    <cellStyle name="Normal 11 3" xfId="4337" xr:uid="{00000000-0005-0000-0000-0000E6100000}"/>
    <cellStyle name="Normal 11 3 10" xfId="4338" xr:uid="{00000000-0005-0000-0000-0000E7100000}"/>
    <cellStyle name="Normal 11 3 10 2" xfId="4339" xr:uid="{00000000-0005-0000-0000-0000E8100000}"/>
    <cellStyle name="Normal 11 3 10 2 2" xfId="4340" xr:uid="{00000000-0005-0000-0000-0000E9100000}"/>
    <cellStyle name="Normal 11 3 10 2 2 2" xfId="4341" xr:uid="{00000000-0005-0000-0000-0000EA100000}"/>
    <cellStyle name="Normal 11 3 10 2 2_QR_TAB_1.4_1.5_1.11" xfId="4342" xr:uid="{00000000-0005-0000-0000-0000EB100000}"/>
    <cellStyle name="Normal 11 3 10 2 3" xfId="4343" xr:uid="{00000000-0005-0000-0000-0000EC100000}"/>
    <cellStyle name="Normal 11 3 10 2_QR_TAB_1.4_1.5_1.11" xfId="4344" xr:uid="{00000000-0005-0000-0000-0000ED100000}"/>
    <cellStyle name="Normal 11 3 10 3" xfId="4345" xr:uid="{00000000-0005-0000-0000-0000EE100000}"/>
    <cellStyle name="Normal 11 3 10 3 2" xfId="4346" xr:uid="{00000000-0005-0000-0000-0000EF100000}"/>
    <cellStyle name="Normal 11 3 10 3_QR_TAB_1.4_1.5_1.11" xfId="4347" xr:uid="{00000000-0005-0000-0000-0000F0100000}"/>
    <cellStyle name="Normal 11 3 10 4" xfId="4348" xr:uid="{00000000-0005-0000-0000-0000F1100000}"/>
    <cellStyle name="Normal 11 3 10_QR_TAB_1.4_1.5_1.11" xfId="4349" xr:uid="{00000000-0005-0000-0000-0000F2100000}"/>
    <cellStyle name="Normal 11 3 11" xfId="4350" xr:uid="{00000000-0005-0000-0000-0000F3100000}"/>
    <cellStyle name="Normal 11 3 11 2" xfId="4351" xr:uid="{00000000-0005-0000-0000-0000F4100000}"/>
    <cellStyle name="Normal 11 3 11 2 2" xfId="4352" xr:uid="{00000000-0005-0000-0000-0000F5100000}"/>
    <cellStyle name="Normal 11 3 11 2 2 2" xfId="4353" xr:uid="{00000000-0005-0000-0000-0000F6100000}"/>
    <cellStyle name="Normal 11 3 11 2 2_QR_TAB_1.4_1.5_1.11" xfId="4354" xr:uid="{00000000-0005-0000-0000-0000F7100000}"/>
    <cellStyle name="Normal 11 3 11 2 3" xfId="4355" xr:uid="{00000000-0005-0000-0000-0000F8100000}"/>
    <cellStyle name="Normal 11 3 11 2_QR_TAB_1.4_1.5_1.11" xfId="4356" xr:uid="{00000000-0005-0000-0000-0000F9100000}"/>
    <cellStyle name="Normal 11 3 11_QR_TAB_1.4_1.5_1.11" xfId="4357" xr:uid="{00000000-0005-0000-0000-0000FA100000}"/>
    <cellStyle name="Normal 11 3 12" xfId="4358" xr:uid="{00000000-0005-0000-0000-0000FB100000}"/>
    <cellStyle name="Normal 11 3 12 2" xfId="4359" xr:uid="{00000000-0005-0000-0000-0000FC100000}"/>
    <cellStyle name="Normal 11 3 12 2 2" xfId="4360" xr:uid="{00000000-0005-0000-0000-0000FD100000}"/>
    <cellStyle name="Normal 11 3 12 2_QR_TAB_1.4_1.5_1.11" xfId="4361" xr:uid="{00000000-0005-0000-0000-0000FE100000}"/>
    <cellStyle name="Normal 11 3 12 3" xfId="4362" xr:uid="{00000000-0005-0000-0000-0000FF100000}"/>
    <cellStyle name="Normal 11 3 12_QR_TAB_1.4_1.5_1.11" xfId="4363" xr:uid="{00000000-0005-0000-0000-000000110000}"/>
    <cellStyle name="Normal 11 3 13" xfId="4364" xr:uid="{00000000-0005-0000-0000-000001110000}"/>
    <cellStyle name="Normal 11 3 13 2" xfId="4365" xr:uid="{00000000-0005-0000-0000-000002110000}"/>
    <cellStyle name="Normal 11 3 13_QR_TAB_1.4_1.5_1.11" xfId="4366" xr:uid="{00000000-0005-0000-0000-000003110000}"/>
    <cellStyle name="Normal 11 3 14" xfId="4367" xr:uid="{00000000-0005-0000-0000-000004110000}"/>
    <cellStyle name="Normal 11 3 2" xfId="4368" xr:uid="{00000000-0005-0000-0000-000005110000}"/>
    <cellStyle name="Normal 11 3 2 10" xfId="4369" xr:uid="{00000000-0005-0000-0000-000006110000}"/>
    <cellStyle name="Normal 11 3 2 10 2" xfId="4370" xr:uid="{00000000-0005-0000-0000-000007110000}"/>
    <cellStyle name="Normal 11 3 2 10 2 2" xfId="4371" xr:uid="{00000000-0005-0000-0000-000008110000}"/>
    <cellStyle name="Normal 11 3 2 10 2 2 2" xfId="4372" xr:uid="{00000000-0005-0000-0000-000009110000}"/>
    <cellStyle name="Normal 11 3 2 10 2 2_QR_TAB_1.4_1.5_1.11" xfId="4373" xr:uid="{00000000-0005-0000-0000-00000A110000}"/>
    <cellStyle name="Normal 11 3 2 10 2 3" xfId="4374" xr:uid="{00000000-0005-0000-0000-00000B110000}"/>
    <cellStyle name="Normal 11 3 2 10 2_QR_TAB_1.4_1.5_1.11" xfId="4375" xr:uid="{00000000-0005-0000-0000-00000C110000}"/>
    <cellStyle name="Normal 11 3 2 10_QR_TAB_1.4_1.5_1.11" xfId="4376" xr:uid="{00000000-0005-0000-0000-00000D110000}"/>
    <cellStyle name="Normal 11 3 2 11" xfId="4377" xr:uid="{00000000-0005-0000-0000-00000E110000}"/>
    <cellStyle name="Normal 11 3 2 11 2" xfId="4378" xr:uid="{00000000-0005-0000-0000-00000F110000}"/>
    <cellStyle name="Normal 11 3 2 11 2 2" xfId="4379" xr:uid="{00000000-0005-0000-0000-000010110000}"/>
    <cellStyle name="Normal 11 3 2 11 2_QR_TAB_1.4_1.5_1.11" xfId="4380" xr:uid="{00000000-0005-0000-0000-000011110000}"/>
    <cellStyle name="Normal 11 3 2 11 3" xfId="4381" xr:uid="{00000000-0005-0000-0000-000012110000}"/>
    <cellStyle name="Normal 11 3 2 11_QR_TAB_1.4_1.5_1.11" xfId="4382" xr:uid="{00000000-0005-0000-0000-000013110000}"/>
    <cellStyle name="Normal 11 3 2 12" xfId="4383" xr:uid="{00000000-0005-0000-0000-000014110000}"/>
    <cellStyle name="Normal 11 3 2 12 2" xfId="4384" xr:uid="{00000000-0005-0000-0000-000015110000}"/>
    <cellStyle name="Normal 11 3 2 12_QR_TAB_1.4_1.5_1.11" xfId="4385" xr:uid="{00000000-0005-0000-0000-000016110000}"/>
    <cellStyle name="Normal 11 3 2 13" xfId="4386" xr:uid="{00000000-0005-0000-0000-000017110000}"/>
    <cellStyle name="Normal 11 3 2 2" xfId="4387" xr:uid="{00000000-0005-0000-0000-000018110000}"/>
    <cellStyle name="Normal 11 3 2 2 10" xfId="4388" xr:uid="{00000000-0005-0000-0000-000019110000}"/>
    <cellStyle name="Normal 11 3 2 2 10 2" xfId="4389" xr:uid="{00000000-0005-0000-0000-00001A110000}"/>
    <cellStyle name="Normal 11 3 2 2 10 2 2" xfId="4390" xr:uid="{00000000-0005-0000-0000-00001B110000}"/>
    <cellStyle name="Normal 11 3 2 2 10 2_QR_TAB_1.4_1.5_1.11" xfId="4391" xr:uid="{00000000-0005-0000-0000-00001C110000}"/>
    <cellStyle name="Normal 11 3 2 2 10 3" xfId="4392" xr:uid="{00000000-0005-0000-0000-00001D110000}"/>
    <cellStyle name="Normal 11 3 2 2 10_QR_TAB_1.4_1.5_1.11" xfId="4393" xr:uid="{00000000-0005-0000-0000-00001E110000}"/>
    <cellStyle name="Normal 11 3 2 2 11" xfId="4394" xr:uid="{00000000-0005-0000-0000-00001F110000}"/>
    <cellStyle name="Normal 11 3 2 2 11 2" xfId="4395" xr:uid="{00000000-0005-0000-0000-000020110000}"/>
    <cellStyle name="Normal 11 3 2 2 11_QR_TAB_1.4_1.5_1.11" xfId="4396" xr:uid="{00000000-0005-0000-0000-000021110000}"/>
    <cellStyle name="Normal 11 3 2 2 12" xfId="4397" xr:uid="{00000000-0005-0000-0000-000022110000}"/>
    <cellStyle name="Normal 11 3 2 2 2" xfId="4398" xr:uid="{00000000-0005-0000-0000-000023110000}"/>
    <cellStyle name="Normal 11 3 2 2 2 2" xfId="4399" xr:uid="{00000000-0005-0000-0000-000024110000}"/>
    <cellStyle name="Normal 11 3 2 2 2 2 2" xfId="4400" xr:uid="{00000000-0005-0000-0000-000025110000}"/>
    <cellStyle name="Normal 11 3 2 2 2 2 2 2" xfId="4401" xr:uid="{00000000-0005-0000-0000-000026110000}"/>
    <cellStyle name="Normal 11 3 2 2 2 2 2 2 2" xfId="4402" xr:uid="{00000000-0005-0000-0000-000027110000}"/>
    <cellStyle name="Normal 11 3 2 2 2 2 2 2 2 2" xfId="4403" xr:uid="{00000000-0005-0000-0000-000028110000}"/>
    <cellStyle name="Normal 11 3 2 2 2 2 2 2 2_QR_TAB_1.4_1.5_1.11" xfId="4404" xr:uid="{00000000-0005-0000-0000-000029110000}"/>
    <cellStyle name="Normal 11 3 2 2 2 2 2 2 3" xfId="4405" xr:uid="{00000000-0005-0000-0000-00002A110000}"/>
    <cellStyle name="Normal 11 3 2 2 2 2 2 2_QR_TAB_1.4_1.5_1.11" xfId="4406" xr:uid="{00000000-0005-0000-0000-00002B110000}"/>
    <cellStyle name="Normal 11 3 2 2 2 2 2 3" xfId="4407" xr:uid="{00000000-0005-0000-0000-00002C110000}"/>
    <cellStyle name="Normal 11 3 2 2 2 2 2 3 2" xfId="4408" xr:uid="{00000000-0005-0000-0000-00002D110000}"/>
    <cellStyle name="Normal 11 3 2 2 2 2 2 3_QR_TAB_1.4_1.5_1.11" xfId="4409" xr:uid="{00000000-0005-0000-0000-00002E110000}"/>
    <cellStyle name="Normal 11 3 2 2 2 2 2 4" xfId="4410" xr:uid="{00000000-0005-0000-0000-00002F110000}"/>
    <cellStyle name="Normal 11 3 2 2 2 2 2_QR_TAB_1.4_1.5_1.11" xfId="4411" xr:uid="{00000000-0005-0000-0000-000030110000}"/>
    <cellStyle name="Normal 11 3 2 2 2 2 3" xfId="4412" xr:uid="{00000000-0005-0000-0000-000031110000}"/>
    <cellStyle name="Normal 11 3 2 2 2 2 3 2" xfId="4413" xr:uid="{00000000-0005-0000-0000-000032110000}"/>
    <cellStyle name="Normal 11 3 2 2 2 2 3 2 2" xfId="4414" xr:uid="{00000000-0005-0000-0000-000033110000}"/>
    <cellStyle name="Normal 11 3 2 2 2 2 3 2 2 2" xfId="4415" xr:uid="{00000000-0005-0000-0000-000034110000}"/>
    <cellStyle name="Normal 11 3 2 2 2 2 3 2 2_QR_TAB_1.4_1.5_1.11" xfId="4416" xr:uid="{00000000-0005-0000-0000-000035110000}"/>
    <cellStyle name="Normal 11 3 2 2 2 2 3 2 3" xfId="4417" xr:uid="{00000000-0005-0000-0000-000036110000}"/>
    <cellStyle name="Normal 11 3 2 2 2 2 3 2_QR_TAB_1.4_1.5_1.11" xfId="4418" xr:uid="{00000000-0005-0000-0000-000037110000}"/>
    <cellStyle name="Normal 11 3 2 2 2 2 3_QR_TAB_1.4_1.5_1.11" xfId="4419" xr:uid="{00000000-0005-0000-0000-000038110000}"/>
    <cellStyle name="Normal 11 3 2 2 2 2 4" xfId="4420" xr:uid="{00000000-0005-0000-0000-000039110000}"/>
    <cellStyle name="Normal 11 3 2 2 2 2 4 2" xfId="4421" xr:uid="{00000000-0005-0000-0000-00003A110000}"/>
    <cellStyle name="Normal 11 3 2 2 2 2 4 2 2" xfId="4422" xr:uid="{00000000-0005-0000-0000-00003B110000}"/>
    <cellStyle name="Normal 11 3 2 2 2 2 4 2_QR_TAB_1.4_1.5_1.11" xfId="4423" xr:uid="{00000000-0005-0000-0000-00003C110000}"/>
    <cellStyle name="Normal 11 3 2 2 2 2 4 3" xfId="4424" xr:uid="{00000000-0005-0000-0000-00003D110000}"/>
    <cellStyle name="Normal 11 3 2 2 2 2 4_QR_TAB_1.4_1.5_1.11" xfId="4425" xr:uid="{00000000-0005-0000-0000-00003E110000}"/>
    <cellStyle name="Normal 11 3 2 2 2 2 5" xfId="4426" xr:uid="{00000000-0005-0000-0000-00003F110000}"/>
    <cellStyle name="Normal 11 3 2 2 2 2 5 2" xfId="4427" xr:uid="{00000000-0005-0000-0000-000040110000}"/>
    <cellStyle name="Normal 11 3 2 2 2 2 5_QR_TAB_1.4_1.5_1.11" xfId="4428" xr:uid="{00000000-0005-0000-0000-000041110000}"/>
    <cellStyle name="Normal 11 3 2 2 2 2 6" xfId="4429" xr:uid="{00000000-0005-0000-0000-000042110000}"/>
    <cellStyle name="Normal 11 3 2 2 2 2_checks flows" xfId="4430" xr:uid="{00000000-0005-0000-0000-000043110000}"/>
    <cellStyle name="Normal 11 3 2 2 2 3" xfId="4431" xr:uid="{00000000-0005-0000-0000-000044110000}"/>
    <cellStyle name="Normal 11 3 2 2 2 3 2" xfId="4432" xr:uid="{00000000-0005-0000-0000-000045110000}"/>
    <cellStyle name="Normal 11 3 2 2 2 3 2 2" xfId="4433" xr:uid="{00000000-0005-0000-0000-000046110000}"/>
    <cellStyle name="Normal 11 3 2 2 2 3 2 2 2" xfId="4434" xr:uid="{00000000-0005-0000-0000-000047110000}"/>
    <cellStyle name="Normal 11 3 2 2 2 3 2 2 2 2" xfId="4435" xr:uid="{00000000-0005-0000-0000-000048110000}"/>
    <cellStyle name="Normal 11 3 2 2 2 3 2 2 2_QR_TAB_1.4_1.5_1.11" xfId="4436" xr:uid="{00000000-0005-0000-0000-000049110000}"/>
    <cellStyle name="Normal 11 3 2 2 2 3 2 2 3" xfId="4437" xr:uid="{00000000-0005-0000-0000-00004A110000}"/>
    <cellStyle name="Normal 11 3 2 2 2 3 2 2_QR_TAB_1.4_1.5_1.11" xfId="4438" xr:uid="{00000000-0005-0000-0000-00004B110000}"/>
    <cellStyle name="Normal 11 3 2 2 2 3 2 3" xfId="4439" xr:uid="{00000000-0005-0000-0000-00004C110000}"/>
    <cellStyle name="Normal 11 3 2 2 2 3 2 3 2" xfId="4440" xr:uid="{00000000-0005-0000-0000-00004D110000}"/>
    <cellStyle name="Normal 11 3 2 2 2 3 2 3_QR_TAB_1.4_1.5_1.11" xfId="4441" xr:uid="{00000000-0005-0000-0000-00004E110000}"/>
    <cellStyle name="Normal 11 3 2 2 2 3 2 4" xfId="4442" xr:uid="{00000000-0005-0000-0000-00004F110000}"/>
    <cellStyle name="Normal 11 3 2 2 2 3 2_QR_TAB_1.4_1.5_1.11" xfId="4443" xr:uid="{00000000-0005-0000-0000-000050110000}"/>
    <cellStyle name="Normal 11 3 2 2 2 3 3" xfId="4444" xr:uid="{00000000-0005-0000-0000-000051110000}"/>
    <cellStyle name="Normal 11 3 2 2 2 3 3 2" xfId="4445" xr:uid="{00000000-0005-0000-0000-000052110000}"/>
    <cellStyle name="Normal 11 3 2 2 2 3 3 2 2" xfId="4446" xr:uid="{00000000-0005-0000-0000-000053110000}"/>
    <cellStyle name="Normal 11 3 2 2 2 3 3 2_QR_TAB_1.4_1.5_1.11" xfId="4447" xr:uid="{00000000-0005-0000-0000-000054110000}"/>
    <cellStyle name="Normal 11 3 2 2 2 3 3 3" xfId="4448" xr:uid="{00000000-0005-0000-0000-000055110000}"/>
    <cellStyle name="Normal 11 3 2 2 2 3 3_QR_TAB_1.4_1.5_1.11" xfId="4449" xr:uid="{00000000-0005-0000-0000-000056110000}"/>
    <cellStyle name="Normal 11 3 2 2 2 3 4" xfId="4450" xr:uid="{00000000-0005-0000-0000-000057110000}"/>
    <cellStyle name="Normal 11 3 2 2 2 3 4 2" xfId="4451" xr:uid="{00000000-0005-0000-0000-000058110000}"/>
    <cellStyle name="Normal 11 3 2 2 2 3 4_QR_TAB_1.4_1.5_1.11" xfId="4452" xr:uid="{00000000-0005-0000-0000-000059110000}"/>
    <cellStyle name="Normal 11 3 2 2 2 3 5" xfId="4453" xr:uid="{00000000-0005-0000-0000-00005A110000}"/>
    <cellStyle name="Normal 11 3 2 2 2 3_checks flows" xfId="4454" xr:uid="{00000000-0005-0000-0000-00005B110000}"/>
    <cellStyle name="Normal 11 3 2 2 2 4" xfId="4455" xr:uid="{00000000-0005-0000-0000-00005C110000}"/>
    <cellStyle name="Normal 11 3 2 2 2 4 2" xfId="4456" xr:uid="{00000000-0005-0000-0000-00005D110000}"/>
    <cellStyle name="Normal 11 3 2 2 2 4 2 2" xfId="4457" xr:uid="{00000000-0005-0000-0000-00005E110000}"/>
    <cellStyle name="Normal 11 3 2 2 2 4 2 2 2" xfId="4458" xr:uid="{00000000-0005-0000-0000-00005F110000}"/>
    <cellStyle name="Normal 11 3 2 2 2 4 2 2_QR_TAB_1.4_1.5_1.11" xfId="4459" xr:uid="{00000000-0005-0000-0000-000060110000}"/>
    <cellStyle name="Normal 11 3 2 2 2 4 2 3" xfId="4460" xr:uid="{00000000-0005-0000-0000-000061110000}"/>
    <cellStyle name="Normal 11 3 2 2 2 4 2_QR_TAB_1.4_1.5_1.11" xfId="4461" xr:uid="{00000000-0005-0000-0000-000062110000}"/>
    <cellStyle name="Normal 11 3 2 2 2 4 3" xfId="4462" xr:uid="{00000000-0005-0000-0000-000063110000}"/>
    <cellStyle name="Normal 11 3 2 2 2 4 3 2" xfId="4463" xr:uid="{00000000-0005-0000-0000-000064110000}"/>
    <cellStyle name="Normal 11 3 2 2 2 4 3_QR_TAB_1.4_1.5_1.11" xfId="4464" xr:uid="{00000000-0005-0000-0000-000065110000}"/>
    <cellStyle name="Normal 11 3 2 2 2 4 4" xfId="4465" xr:uid="{00000000-0005-0000-0000-000066110000}"/>
    <cellStyle name="Normal 11 3 2 2 2 4_QR_TAB_1.4_1.5_1.11" xfId="4466" xr:uid="{00000000-0005-0000-0000-000067110000}"/>
    <cellStyle name="Normal 11 3 2 2 2 5" xfId="4467" xr:uid="{00000000-0005-0000-0000-000068110000}"/>
    <cellStyle name="Normal 11 3 2 2 2 5 2" xfId="4468" xr:uid="{00000000-0005-0000-0000-000069110000}"/>
    <cellStyle name="Normal 11 3 2 2 2 5 2 2" xfId="4469" xr:uid="{00000000-0005-0000-0000-00006A110000}"/>
    <cellStyle name="Normal 11 3 2 2 2 5 2 2 2" xfId="4470" xr:uid="{00000000-0005-0000-0000-00006B110000}"/>
    <cellStyle name="Normal 11 3 2 2 2 5 2 2_QR_TAB_1.4_1.5_1.11" xfId="4471" xr:uid="{00000000-0005-0000-0000-00006C110000}"/>
    <cellStyle name="Normal 11 3 2 2 2 5 2 3" xfId="4472" xr:uid="{00000000-0005-0000-0000-00006D110000}"/>
    <cellStyle name="Normal 11 3 2 2 2 5 2_QR_TAB_1.4_1.5_1.11" xfId="4473" xr:uid="{00000000-0005-0000-0000-00006E110000}"/>
    <cellStyle name="Normal 11 3 2 2 2 5_QR_TAB_1.4_1.5_1.11" xfId="4474" xr:uid="{00000000-0005-0000-0000-00006F110000}"/>
    <cellStyle name="Normal 11 3 2 2 2 6" xfId="4475" xr:uid="{00000000-0005-0000-0000-000070110000}"/>
    <cellStyle name="Normal 11 3 2 2 2 6 2" xfId="4476" xr:uid="{00000000-0005-0000-0000-000071110000}"/>
    <cellStyle name="Normal 11 3 2 2 2 6 2 2" xfId="4477" xr:uid="{00000000-0005-0000-0000-000072110000}"/>
    <cellStyle name="Normal 11 3 2 2 2 6 2_QR_TAB_1.4_1.5_1.11" xfId="4478" xr:uid="{00000000-0005-0000-0000-000073110000}"/>
    <cellStyle name="Normal 11 3 2 2 2 6 3" xfId="4479" xr:uid="{00000000-0005-0000-0000-000074110000}"/>
    <cellStyle name="Normal 11 3 2 2 2 6_QR_TAB_1.4_1.5_1.11" xfId="4480" xr:uid="{00000000-0005-0000-0000-000075110000}"/>
    <cellStyle name="Normal 11 3 2 2 2 7" xfId="4481" xr:uid="{00000000-0005-0000-0000-000076110000}"/>
    <cellStyle name="Normal 11 3 2 2 2 7 2" xfId="4482" xr:uid="{00000000-0005-0000-0000-000077110000}"/>
    <cellStyle name="Normal 11 3 2 2 2 7_QR_TAB_1.4_1.5_1.11" xfId="4483" xr:uid="{00000000-0005-0000-0000-000078110000}"/>
    <cellStyle name="Normal 11 3 2 2 2 8" xfId="4484" xr:uid="{00000000-0005-0000-0000-000079110000}"/>
    <cellStyle name="Normal 11 3 2 2 2_checks flows" xfId="4485" xr:uid="{00000000-0005-0000-0000-00007A110000}"/>
    <cellStyle name="Normal 11 3 2 2 3" xfId="4486" xr:uid="{00000000-0005-0000-0000-00007B110000}"/>
    <cellStyle name="Normal 11 3 2 2 3 2" xfId="4487" xr:uid="{00000000-0005-0000-0000-00007C110000}"/>
    <cellStyle name="Normal 11 3 2 2 3 2 2" xfId="4488" xr:uid="{00000000-0005-0000-0000-00007D110000}"/>
    <cellStyle name="Normal 11 3 2 2 3 2 2 2" xfId="4489" xr:uid="{00000000-0005-0000-0000-00007E110000}"/>
    <cellStyle name="Normal 11 3 2 2 3 2 2 2 2" xfId="4490" xr:uid="{00000000-0005-0000-0000-00007F110000}"/>
    <cellStyle name="Normal 11 3 2 2 3 2 2 2_QR_TAB_1.4_1.5_1.11" xfId="4491" xr:uid="{00000000-0005-0000-0000-000080110000}"/>
    <cellStyle name="Normal 11 3 2 2 3 2 2 3" xfId="4492" xr:uid="{00000000-0005-0000-0000-000081110000}"/>
    <cellStyle name="Normal 11 3 2 2 3 2 2_QR_TAB_1.4_1.5_1.11" xfId="4493" xr:uid="{00000000-0005-0000-0000-000082110000}"/>
    <cellStyle name="Normal 11 3 2 2 3 2 3" xfId="4494" xr:uid="{00000000-0005-0000-0000-000083110000}"/>
    <cellStyle name="Normal 11 3 2 2 3 2 3 2" xfId="4495" xr:uid="{00000000-0005-0000-0000-000084110000}"/>
    <cellStyle name="Normal 11 3 2 2 3 2 3_QR_TAB_1.4_1.5_1.11" xfId="4496" xr:uid="{00000000-0005-0000-0000-000085110000}"/>
    <cellStyle name="Normal 11 3 2 2 3 2 4" xfId="4497" xr:uid="{00000000-0005-0000-0000-000086110000}"/>
    <cellStyle name="Normal 11 3 2 2 3 2_QR_TAB_1.4_1.5_1.11" xfId="4498" xr:uid="{00000000-0005-0000-0000-000087110000}"/>
    <cellStyle name="Normal 11 3 2 2 3 3" xfId="4499" xr:uid="{00000000-0005-0000-0000-000088110000}"/>
    <cellStyle name="Normal 11 3 2 2 3 3 2" xfId="4500" xr:uid="{00000000-0005-0000-0000-000089110000}"/>
    <cellStyle name="Normal 11 3 2 2 3 3 2 2" xfId="4501" xr:uid="{00000000-0005-0000-0000-00008A110000}"/>
    <cellStyle name="Normal 11 3 2 2 3 3 2 2 2" xfId="4502" xr:uid="{00000000-0005-0000-0000-00008B110000}"/>
    <cellStyle name="Normal 11 3 2 2 3 3 2 2_QR_TAB_1.4_1.5_1.11" xfId="4503" xr:uid="{00000000-0005-0000-0000-00008C110000}"/>
    <cellStyle name="Normal 11 3 2 2 3 3 2 3" xfId="4504" xr:uid="{00000000-0005-0000-0000-00008D110000}"/>
    <cellStyle name="Normal 11 3 2 2 3 3 2_QR_TAB_1.4_1.5_1.11" xfId="4505" xr:uid="{00000000-0005-0000-0000-00008E110000}"/>
    <cellStyle name="Normal 11 3 2 2 3 3_QR_TAB_1.4_1.5_1.11" xfId="4506" xr:uid="{00000000-0005-0000-0000-00008F110000}"/>
    <cellStyle name="Normal 11 3 2 2 3 4" xfId="4507" xr:uid="{00000000-0005-0000-0000-000090110000}"/>
    <cellStyle name="Normal 11 3 2 2 3 4 2" xfId="4508" xr:uid="{00000000-0005-0000-0000-000091110000}"/>
    <cellStyle name="Normal 11 3 2 2 3 4 2 2" xfId="4509" xr:uid="{00000000-0005-0000-0000-000092110000}"/>
    <cellStyle name="Normal 11 3 2 2 3 4 2_QR_TAB_1.4_1.5_1.11" xfId="4510" xr:uid="{00000000-0005-0000-0000-000093110000}"/>
    <cellStyle name="Normal 11 3 2 2 3 4 3" xfId="4511" xr:uid="{00000000-0005-0000-0000-000094110000}"/>
    <cellStyle name="Normal 11 3 2 2 3 4_QR_TAB_1.4_1.5_1.11" xfId="4512" xr:uid="{00000000-0005-0000-0000-000095110000}"/>
    <cellStyle name="Normal 11 3 2 2 3 5" xfId="4513" xr:uid="{00000000-0005-0000-0000-000096110000}"/>
    <cellStyle name="Normal 11 3 2 2 3 5 2" xfId="4514" xr:uid="{00000000-0005-0000-0000-000097110000}"/>
    <cellStyle name="Normal 11 3 2 2 3 5_QR_TAB_1.4_1.5_1.11" xfId="4515" xr:uid="{00000000-0005-0000-0000-000098110000}"/>
    <cellStyle name="Normal 11 3 2 2 3 6" xfId="4516" xr:uid="{00000000-0005-0000-0000-000099110000}"/>
    <cellStyle name="Normal 11 3 2 2 3_checks flows" xfId="4517" xr:uid="{00000000-0005-0000-0000-00009A110000}"/>
    <cellStyle name="Normal 11 3 2 2 4" xfId="4518" xr:uid="{00000000-0005-0000-0000-00009B110000}"/>
    <cellStyle name="Normal 11 3 2 2 4 2" xfId="4519" xr:uid="{00000000-0005-0000-0000-00009C110000}"/>
    <cellStyle name="Normal 11 3 2 2 4 2 2" xfId="4520" xr:uid="{00000000-0005-0000-0000-00009D110000}"/>
    <cellStyle name="Normal 11 3 2 2 4 2 2 2" xfId="4521" xr:uid="{00000000-0005-0000-0000-00009E110000}"/>
    <cellStyle name="Normal 11 3 2 2 4 2 2 2 2" xfId="4522" xr:uid="{00000000-0005-0000-0000-00009F110000}"/>
    <cellStyle name="Normal 11 3 2 2 4 2 2 2_QR_TAB_1.4_1.5_1.11" xfId="4523" xr:uid="{00000000-0005-0000-0000-0000A0110000}"/>
    <cellStyle name="Normal 11 3 2 2 4 2 2 3" xfId="4524" xr:uid="{00000000-0005-0000-0000-0000A1110000}"/>
    <cellStyle name="Normal 11 3 2 2 4 2 2_QR_TAB_1.4_1.5_1.11" xfId="4525" xr:uid="{00000000-0005-0000-0000-0000A2110000}"/>
    <cellStyle name="Normal 11 3 2 2 4 2 3" xfId="4526" xr:uid="{00000000-0005-0000-0000-0000A3110000}"/>
    <cellStyle name="Normal 11 3 2 2 4 2 3 2" xfId="4527" xr:uid="{00000000-0005-0000-0000-0000A4110000}"/>
    <cellStyle name="Normal 11 3 2 2 4 2 3_QR_TAB_1.4_1.5_1.11" xfId="4528" xr:uid="{00000000-0005-0000-0000-0000A5110000}"/>
    <cellStyle name="Normal 11 3 2 2 4 2 4" xfId="4529" xr:uid="{00000000-0005-0000-0000-0000A6110000}"/>
    <cellStyle name="Normal 11 3 2 2 4 2_QR_TAB_1.4_1.5_1.11" xfId="4530" xr:uid="{00000000-0005-0000-0000-0000A7110000}"/>
    <cellStyle name="Normal 11 3 2 2 4 3" xfId="4531" xr:uid="{00000000-0005-0000-0000-0000A8110000}"/>
    <cellStyle name="Normal 11 3 2 2 4 3 2" xfId="4532" xr:uid="{00000000-0005-0000-0000-0000A9110000}"/>
    <cellStyle name="Normal 11 3 2 2 4 3 2 2" xfId="4533" xr:uid="{00000000-0005-0000-0000-0000AA110000}"/>
    <cellStyle name="Normal 11 3 2 2 4 3 2 2 2" xfId="4534" xr:uid="{00000000-0005-0000-0000-0000AB110000}"/>
    <cellStyle name="Normal 11 3 2 2 4 3 2 2_QR_TAB_1.4_1.5_1.11" xfId="4535" xr:uid="{00000000-0005-0000-0000-0000AC110000}"/>
    <cellStyle name="Normal 11 3 2 2 4 3 2 3" xfId="4536" xr:uid="{00000000-0005-0000-0000-0000AD110000}"/>
    <cellStyle name="Normal 11 3 2 2 4 3 2_QR_TAB_1.4_1.5_1.11" xfId="4537" xr:uid="{00000000-0005-0000-0000-0000AE110000}"/>
    <cellStyle name="Normal 11 3 2 2 4 3_QR_TAB_1.4_1.5_1.11" xfId="4538" xr:uid="{00000000-0005-0000-0000-0000AF110000}"/>
    <cellStyle name="Normal 11 3 2 2 4 4" xfId="4539" xr:uid="{00000000-0005-0000-0000-0000B0110000}"/>
    <cellStyle name="Normal 11 3 2 2 4 4 2" xfId="4540" xr:uid="{00000000-0005-0000-0000-0000B1110000}"/>
    <cellStyle name="Normal 11 3 2 2 4 4 2 2" xfId="4541" xr:uid="{00000000-0005-0000-0000-0000B2110000}"/>
    <cellStyle name="Normal 11 3 2 2 4 4 2_QR_TAB_1.4_1.5_1.11" xfId="4542" xr:uid="{00000000-0005-0000-0000-0000B3110000}"/>
    <cellStyle name="Normal 11 3 2 2 4 4 3" xfId="4543" xr:uid="{00000000-0005-0000-0000-0000B4110000}"/>
    <cellStyle name="Normal 11 3 2 2 4 4_QR_TAB_1.4_1.5_1.11" xfId="4544" xr:uid="{00000000-0005-0000-0000-0000B5110000}"/>
    <cellStyle name="Normal 11 3 2 2 4 5" xfId="4545" xr:uid="{00000000-0005-0000-0000-0000B6110000}"/>
    <cellStyle name="Normal 11 3 2 2 4 5 2" xfId="4546" xr:uid="{00000000-0005-0000-0000-0000B7110000}"/>
    <cellStyle name="Normal 11 3 2 2 4 5_QR_TAB_1.4_1.5_1.11" xfId="4547" xr:uid="{00000000-0005-0000-0000-0000B8110000}"/>
    <cellStyle name="Normal 11 3 2 2 4 6" xfId="4548" xr:uid="{00000000-0005-0000-0000-0000B9110000}"/>
    <cellStyle name="Normal 11 3 2 2 4_checks flows" xfId="4549" xr:uid="{00000000-0005-0000-0000-0000BA110000}"/>
    <cellStyle name="Normal 11 3 2 2 5" xfId="4550" xr:uid="{00000000-0005-0000-0000-0000BB110000}"/>
    <cellStyle name="Normal 11 3 2 2 5 2" xfId="4551" xr:uid="{00000000-0005-0000-0000-0000BC110000}"/>
    <cellStyle name="Normal 11 3 2 2 5 2 2" xfId="4552" xr:uid="{00000000-0005-0000-0000-0000BD110000}"/>
    <cellStyle name="Normal 11 3 2 2 5 2 2 2" xfId="4553" xr:uid="{00000000-0005-0000-0000-0000BE110000}"/>
    <cellStyle name="Normal 11 3 2 2 5 2 2 2 2" xfId="4554" xr:uid="{00000000-0005-0000-0000-0000BF110000}"/>
    <cellStyle name="Normal 11 3 2 2 5 2 2 2_QR_TAB_1.4_1.5_1.11" xfId="4555" xr:uid="{00000000-0005-0000-0000-0000C0110000}"/>
    <cellStyle name="Normal 11 3 2 2 5 2 2 3" xfId="4556" xr:uid="{00000000-0005-0000-0000-0000C1110000}"/>
    <cellStyle name="Normal 11 3 2 2 5 2 2_QR_TAB_1.4_1.5_1.11" xfId="4557" xr:uid="{00000000-0005-0000-0000-0000C2110000}"/>
    <cellStyle name="Normal 11 3 2 2 5 2 3" xfId="4558" xr:uid="{00000000-0005-0000-0000-0000C3110000}"/>
    <cellStyle name="Normal 11 3 2 2 5 2 3 2" xfId="4559" xr:uid="{00000000-0005-0000-0000-0000C4110000}"/>
    <cellStyle name="Normal 11 3 2 2 5 2 3_QR_TAB_1.4_1.5_1.11" xfId="4560" xr:uid="{00000000-0005-0000-0000-0000C5110000}"/>
    <cellStyle name="Normal 11 3 2 2 5 2 4" xfId="4561" xr:uid="{00000000-0005-0000-0000-0000C6110000}"/>
    <cellStyle name="Normal 11 3 2 2 5 2_QR_TAB_1.4_1.5_1.11" xfId="4562" xr:uid="{00000000-0005-0000-0000-0000C7110000}"/>
    <cellStyle name="Normal 11 3 2 2 5 3" xfId="4563" xr:uid="{00000000-0005-0000-0000-0000C8110000}"/>
    <cellStyle name="Normal 11 3 2 2 5 3 2" xfId="4564" xr:uid="{00000000-0005-0000-0000-0000C9110000}"/>
    <cellStyle name="Normal 11 3 2 2 5 3 2 2" xfId="4565" xr:uid="{00000000-0005-0000-0000-0000CA110000}"/>
    <cellStyle name="Normal 11 3 2 2 5 3 2 2 2" xfId="4566" xr:uid="{00000000-0005-0000-0000-0000CB110000}"/>
    <cellStyle name="Normal 11 3 2 2 5 3 2 2_QR_TAB_1.4_1.5_1.11" xfId="4567" xr:uid="{00000000-0005-0000-0000-0000CC110000}"/>
    <cellStyle name="Normal 11 3 2 2 5 3 2 3" xfId="4568" xr:uid="{00000000-0005-0000-0000-0000CD110000}"/>
    <cellStyle name="Normal 11 3 2 2 5 3 2_QR_TAB_1.4_1.5_1.11" xfId="4569" xr:uid="{00000000-0005-0000-0000-0000CE110000}"/>
    <cellStyle name="Normal 11 3 2 2 5 3_QR_TAB_1.4_1.5_1.11" xfId="4570" xr:uid="{00000000-0005-0000-0000-0000CF110000}"/>
    <cellStyle name="Normal 11 3 2 2 5 4" xfId="4571" xr:uid="{00000000-0005-0000-0000-0000D0110000}"/>
    <cellStyle name="Normal 11 3 2 2 5 4 2" xfId="4572" xr:uid="{00000000-0005-0000-0000-0000D1110000}"/>
    <cellStyle name="Normal 11 3 2 2 5 4 2 2" xfId="4573" xr:uid="{00000000-0005-0000-0000-0000D2110000}"/>
    <cellStyle name="Normal 11 3 2 2 5 4 2_QR_TAB_1.4_1.5_1.11" xfId="4574" xr:uid="{00000000-0005-0000-0000-0000D3110000}"/>
    <cellStyle name="Normal 11 3 2 2 5 4 3" xfId="4575" xr:uid="{00000000-0005-0000-0000-0000D4110000}"/>
    <cellStyle name="Normal 11 3 2 2 5 4_QR_TAB_1.4_1.5_1.11" xfId="4576" xr:uid="{00000000-0005-0000-0000-0000D5110000}"/>
    <cellStyle name="Normal 11 3 2 2 5 5" xfId="4577" xr:uid="{00000000-0005-0000-0000-0000D6110000}"/>
    <cellStyle name="Normal 11 3 2 2 5 5 2" xfId="4578" xr:uid="{00000000-0005-0000-0000-0000D7110000}"/>
    <cellStyle name="Normal 11 3 2 2 5 5_QR_TAB_1.4_1.5_1.11" xfId="4579" xr:uid="{00000000-0005-0000-0000-0000D8110000}"/>
    <cellStyle name="Normal 11 3 2 2 5 6" xfId="4580" xr:uid="{00000000-0005-0000-0000-0000D9110000}"/>
    <cellStyle name="Normal 11 3 2 2 5_checks flows" xfId="4581" xr:uid="{00000000-0005-0000-0000-0000DA110000}"/>
    <cellStyle name="Normal 11 3 2 2 6" xfId="4582" xr:uid="{00000000-0005-0000-0000-0000DB110000}"/>
    <cellStyle name="Normal 11 3 2 2 6 2" xfId="4583" xr:uid="{00000000-0005-0000-0000-0000DC110000}"/>
    <cellStyle name="Normal 11 3 2 2 6 2 2" xfId="4584" xr:uid="{00000000-0005-0000-0000-0000DD110000}"/>
    <cellStyle name="Normal 11 3 2 2 6 2 2 2" xfId="4585" xr:uid="{00000000-0005-0000-0000-0000DE110000}"/>
    <cellStyle name="Normal 11 3 2 2 6 2 2 2 2" xfId="4586" xr:uid="{00000000-0005-0000-0000-0000DF110000}"/>
    <cellStyle name="Normal 11 3 2 2 6 2 2 2_QR_TAB_1.4_1.5_1.11" xfId="4587" xr:uid="{00000000-0005-0000-0000-0000E0110000}"/>
    <cellStyle name="Normal 11 3 2 2 6 2 2 3" xfId="4588" xr:uid="{00000000-0005-0000-0000-0000E1110000}"/>
    <cellStyle name="Normal 11 3 2 2 6 2 2_QR_TAB_1.4_1.5_1.11" xfId="4589" xr:uid="{00000000-0005-0000-0000-0000E2110000}"/>
    <cellStyle name="Normal 11 3 2 2 6 2 3" xfId="4590" xr:uid="{00000000-0005-0000-0000-0000E3110000}"/>
    <cellStyle name="Normal 11 3 2 2 6 2 3 2" xfId="4591" xr:uid="{00000000-0005-0000-0000-0000E4110000}"/>
    <cellStyle name="Normal 11 3 2 2 6 2 3_QR_TAB_1.4_1.5_1.11" xfId="4592" xr:uid="{00000000-0005-0000-0000-0000E5110000}"/>
    <cellStyle name="Normal 11 3 2 2 6 2 4" xfId="4593" xr:uid="{00000000-0005-0000-0000-0000E6110000}"/>
    <cellStyle name="Normal 11 3 2 2 6 2_QR_TAB_1.4_1.5_1.11" xfId="4594" xr:uid="{00000000-0005-0000-0000-0000E7110000}"/>
    <cellStyle name="Normal 11 3 2 2 6 3" xfId="4595" xr:uid="{00000000-0005-0000-0000-0000E8110000}"/>
    <cellStyle name="Normal 11 3 2 2 6 3 2" xfId="4596" xr:uid="{00000000-0005-0000-0000-0000E9110000}"/>
    <cellStyle name="Normal 11 3 2 2 6 3 2 2" xfId="4597" xr:uid="{00000000-0005-0000-0000-0000EA110000}"/>
    <cellStyle name="Normal 11 3 2 2 6 3 2 2 2" xfId="4598" xr:uid="{00000000-0005-0000-0000-0000EB110000}"/>
    <cellStyle name="Normal 11 3 2 2 6 3 2 2_QR_TAB_1.4_1.5_1.11" xfId="4599" xr:uid="{00000000-0005-0000-0000-0000EC110000}"/>
    <cellStyle name="Normal 11 3 2 2 6 3 2 3" xfId="4600" xr:uid="{00000000-0005-0000-0000-0000ED110000}"/>
    <cellStyle name="Normal 11 3 2 2 6 3 2_QR_TAB_1.4_1.5_1.11" xfId="4601" xr:uid="{00000000-0005-0000-0000-0000EE110000}"/>
    <cellStyle name="Normal 11 3 2 2 6 3_QR_TAB_1.4_1.5_1.11" xfId="4602" xr:uid="{00000000-0005-0000-0000-0000EF110000}"/>
    <cellStyle name="Normal 11 3 2 2 6 4" xfId="4603" xr:uid="{00000000-0005-0000-0000-0000F0110000}"/>
    <cellStyle name="Normal 11 3 2 2 6 4 2" xfId="4604" xr:uid="{00000000-0005-0000-0000-0000F1110000}"/>
    <cellStyle name="Normal 11 3 2 2 6 4 2 2" xfId="4605" xr:uid="{00000000-0005-0000-0000-0000F2110000}"/>
    <cellStyle name="Normal 11 3 2 2 6 4 2_QR_TAB_1.4_1.5_1.11" xfId="4606" xr:uid="{00000000-0005-0000-0000-0000F3110000}"/>
    <cellStyle name="Normal 11 3 2 2 6 4 3" xfId="4607" xr:uid="{00000000-0005-0000-0000-0000F4110000}"/>
    <cellStyle name="Normal 11 3 2 2 6 4_QR_TAB_1.4_1.5_1.11" xfId="4608" xr:uid="{00000000-0005-0000-0000-0000F5110000}"/>
    <cellStyle name="Normal 11 3 2 2 6 5" xfId="4609" xr:uid="{00000000-0005-0000-0000-0000F6110000}"/>
    <cellStyle name="Normal 11 3 2 2 6 5 2" xfId="4610" xr:uid="{00000000-0005-0000-0000-0000F7110000}"/>
    <cellStyle name="Normal 11 3 2 2 6 5_QR_TAB_1.4_1.5_1.11" xfId="4611" xr:uid="{00000000-0005-0000-0000-0000F8110000}"/>
    <cellStyle name="Normal 11 3 2 2 6 6" xfId="4612" xr:uid="{00000000-0005-0000-0000-0000F9110000}"/>
    <cellStyle name="Normal 11 3 2 2 6_checks flows" xfId="4613" xr:uid="{00000000-0005-0000-0000-0000FA110000}"/>
    <cellStyle name="Normal 11 3 2 2 7" xfId="4614" xr:uid="{00000000-0005-0000-0000-0000FB110000}"/>
    <cellStyle name="Normal 11 3 2 2 7 2" xfId="4615" xr:uid="{00000000-0005-0000-0000-0000FC110000}"/>
    <cellStyle name="Normal 11 3 2 2 7 2 2" xfId="4616" xr:uid="{00000000-0005-0000-0000-0000FD110000}"/>
    <cellStyle name="Normal 11 3 2 2 7 2 2 2" xfId="4617" xr:uid="{00000000-0005-0000-0000-0000FE110000}"/>
    <cellStyle name="Normal 11 3 2 2 7 2 2 2 2" xfId="4618" xr:uid="{00000000-0005-0000-0000-0000FF110000}"/>
    <cellStyle name="Normal 11 3 2 2 7 2 2 2_QR_TAB_1.4_1.5_1.11" xfId="4619" xr:uid="{00000000-0005-0000-0000-000000120000}"/>
    <cellStyle name="Normal 11 3 2 2 7 2 2 3" xfId="4620" xr:uid="{00000000-0005-0000-0000-000001120000}"/>
    <cellStyle name="Normal 11 3 2 2 7 2 2_QR_TAB_1.4_1.5_1.11" xfId="4621" xr:uid="{00000000-0005-0000-0000-000002120000}"/>
    <cellStyle name="Normal 11 3 2 2 7 2 3" xfId="4622" xr:uid="{00000000-0005-0000-0000-000003120000}"/>
    <cellStyle name="Normal 11 3 2 2 7 2 3 2" xfId="4623" xr:uid="{00000000-0005-0000-0000-000004120000}"/>
    <cellStyle name="Normal 11 3 2 2 7 2 3_QR_TAB_1.4_1.5_1.11" xfId="4624" xr:uid="{00000000-0005-0000-0000-000005120000}"/>
    <cellStyle name="Normal 11 3 2 2 7 2 4" xfId="4625" xr:uid="{00000000-0005-0000-0000-000006120000}"/>
    <cellStyle name="Normal 11 3 2 2 7 2_QR_TAB_1.4_1.5_1.11" xfId="4626" xr:uid="{00000000-0005-0000-0000-000007120000}"/>
    <cellStyle name="Normal 11 3 2 2 7 3" xfId="4627" xr:uid="{00000000-0005-0000-0000-000008120000}"/>
    <cellStyle name="Normal 11 3 2 2 7 3 2" xfId="4628" xr:uid="{00000000-0005-0000-0000-000009120000}"/>
    <cellStyle name="Normal 11 3 2 2 7 3 2 2" xfId="4629" xr:uid="{00000000-0005-0000-0000-00000A120000}"/>
    <cellStyle name="Normal 11 3 2 2 7 3 2_QR_TAB_1.4_1.5_1.11" xfId="4630" xr:uid="{00000000-0005-0000-0000-00000B120000}"/>
    <cellStyle name="Normal 11 3 2 2 7 3 3" xfId="4631" xr:uid="{00000000-0005-0000-0000-00000C120000}"/>
    <cellStyle name="Normal 11 3 2 2 7 3_QR_TAB_1.4_1.5_1.11" xfId="4632" xr:uid="{00000000-0005-0000-0000-00000D120000}"/>
    <cellStyle name="Normal 11 3 2 2 7 4" xfId="4633" xr:uid="{00000000-0005-0000-0000-00000E120000}"/>
    <cellStyle name="Normal 11 3 2 2 7 4 2" xfId="4634" xr:uid="{00000000-0005-0000-0000-00000F120000}"/>
    <cellStyle name="Normal 11 3 2 2 7 4_QR_TAB_1.4_1.5_1.11" xfId="4635" xr:uid="{00000000-0005-0000-0000-000010120000}"/>
    <cellStyle name="Normal 11 3 2 2 7 5" xfId="4636" xr:uid="{00000000-0005-0000-0000-000011120000}"/>
    <cellStyle name="Normal 11 3 2 2 7_checks flows" xfId="4637" xr:uid="{00000000-0005-0000-0000-000012120000}"/>
    <cellStyle name="Normal 11 3 2 2 8" xfId="4638" xr:uid="{00000000-0005-0000-0000-000013120000}"/>
    <cellStyle name="Normal 11 3 2 2 8 2" xfId="4639" xr:uid="{00000000-0005-0000-0000-000014120000}"/>
    <cellStyle name="Normal 11 3 2 2 8 2 2" xfId="4640" xr:uid="{00000000-0005-0000-0000-000015120000}"/>
    <cellStyle name="Normal 11 3 2 2 8 2 2 2" xfId="4641" xr:uid="{00000000-0005-0000-0000-000016120000}"/>
    <cellStyle name="Normal 11 3 2 2 8 2 2_QR_TAB_1.4_1.5_1.11" xfId="4642" xr:uid="{00000000-0005-0000-0000-000017120000}"/>
    <cellStyle name="Normal 11 3 2 2 8 2 3" xfId="4643" xr:uid="{00000000-0005-0000-0000-000018120000}"/>
    <cellStyle name="Normal 11 3 2 2 8 2_QR_TAB_1.4_1.5_1.11" xfId="4644" xr:uid="{00000000-0005-0000-0000-000019120000}"/>
    <cellStyle name="Normal 11 3 2 2 8 3" xfId="4645" xr:uid="{00000000-0005-0000-0000-00001A120000}"/>
    <cellStyle name="Normal 11 3 2 2 8 3 2" xfId="4646" xr:uid="{00000000-0005-0000-0000-00001B120000}"/>
    <cellStyle name="Normal 11 3 2 2 8 3_QR_TAB_1.4_1.5_1.11" xfId="4647" xr:uid="{00000000-0005-0000-0000-00001C120000}"/>
    <cellStyle name="Normal 11 3 2 2 8 4" xfId="4648" xr:uid="{00000000-0005-0000-0000-00001D120000}"/>
    <cellStyle name="Normal 11 3 2 2 8_QR_TAB_1.4_1.5_1.11" xfId="4649" xr:uid="{00000000-0005-0000-0000-00001E120000}"/>
    <cellStyle name="Normal 11 3 2 2 9" xfId="4650" xr:uid="{00000000-0005-0000-0000-00001F120000}"/>
    <cellStyle name="Normal 11 3 2 2 9 2" xfId="4651" xr:uid="{00000000-0005-0000-0000-000020120000}"/>
    <cellStyle name="Normal 11 3 2 2 9 2 2" xfId="4652" xr:uid="{00000000-0005-0000-0000-000021120000}"/>
    <cellStyle name="Normal 11 3 2 2 9 2 2 2" xfId="4653" xr:uid="{00000000-0005-0000-0000-000022120000}"/>
    <cellStyle name="Normal 11 3 2 2 9 2 2_QR_TAB_1.4_1.5_1.11" xfId="4654" xr:uid="{00000000-0005-0000-0000-000023120000}"/>
    <cellStyle name="Normal 11 3 2 2 9 2 3" xfId="4655" xr:uid="{00000000-0005-0000-0000-000024120000}"/>
    <cellStyle name="Normal 11 3 2 2 9 2_QR_TAB_1.4_1.5_1.11" xfId="4656" xr:uid="{00000000-0005-0000-0000-000025120000}"/>
    <cellStyle name="Normal 11 3 2 2 9_QR_TAB_1.4_1.5_1.11" xfId="4657" xr:uid="{00000000-0005-0000-0000-000026120000}"/>
    <cellStyle name="Normal 11 3 2 2_checks flows" xfId="4658" xr:uid="{00000000-0005-0000-0000-000027120000}"/>
    <cellStyle name="Normal 11 3 2 3" xfId="4659" xr:uid="{00000000-0005-0000-0000-000028120000}"/>
    <cellStyle name="Normal 11 3 2 3 2" xfId="4660" xr:uid="{00000000-0005-0000-0000-000029120000}"/>
    <cellStyle name="Normal 11 3 2 3 2 2" xfId="4661" xr:uid="{00000000-0005-0000-0000-00002A120000}"/>
    <cellStyle name="Normal 11 3 2 3 2 2 2" xfId="4662" xr:uid="{00000000-0005-0000-0000-00002B120000}"/>
    <cellStyle name="Normal 11 3 2 3 2 2 2 2" xfId="4663" xr:uid="{00000000-0005-0000-0000-00002C120000}"/>
    <cellStyle name="Normal 11 3 2 3 2 2 2 2 2" xfId="4664" xr:uid="{00000000-0005-0000-0000-00002D120000}"/>
    <cellStyle name="Normal 11 3 2 3 2 2 2 2_QR_TAB_1.4_1.5_1.11" xfId="4665" xr:uid="{00000000-0005-0000-0000-00002E120000}"/>
    <cellStyle name="Normal 11 3 2 3 2 2 2 3" xfId="4666" xr:uid="{00000000-0005-0000-0000-00002F120000}"/>
    <cellStyle name="Normal 11 3 2 3 2 2 2_QR_TAB_1.4_1.5_1.11" xfId="4667" xr:uid="{00000000-0005-0000-0000-000030120000}"/>
    <cellStyle name="Normal 11 3 2 3 2 2 3" xfId="4668" xr:uid="{00000000-0005-0000-0000-000031120000}"/>
    <cellStyle name="Normal 11 3 2 3 2 2 3 2" xfId="4669" xr:uid="{00000000-0005-0000-0000-000032120000}"/>
    <cellStyle name="Normal 11 3 2 3 2 2 3_QR_TAB_1.4_1.5_1.11" xfId="4670" xr:uid="{00000000-0005-0000-0000-000033120000}"/>
    <cellStyle name="Normal 11 3 2 3 2 2 4" xfId="4671" xr:uid="{00000000-0005-0000-0000-000034120000}"/>
    <cellStyle name="Normal 11 3 2 3 2 2_QR_TAB_1.4_1.5_1.11" xfId="4672" xr:uid="{00000000-0005-0000-0000-000035120000}"/>
    <cellStyle name="Normal 11 3 2 3 2 3" xfId="4673" xr:uid="{00000000-0005-0000-0000-000036120000}"/>
    <cellStyle name="Normal 11 3 2 3 2 3 2" xfId="4674" xr:uid="{00000000-0005-0000-0000-000037120000}"/>
    <cellStyle name="Normal 11 3 2 3 2 3 2 2" xfId="4675" xr:uid="{00000000-0005-0000-0000-000038120000}"/>
    <cellStyle name="Normal 11 3 2 3 2 3 2 2 2" xfId="4676" xr:uid="{00000000-0005-0000-0000-000039120000}"/>
    <cellStyle name="Normal 11 3 2 3 2 3 2 2_QR_TAB_1.4_1.5_1.11" xfId="4677" xr:uid="{00000000-0005-0000-0000-00003A120000}"/>
    <cellStyle name="Normal 11 3 2 3 2 3 2 3" xfId="4678" xr:uid="{00000000-0005-0000-0000-00003B120000}"/>
    <cellStyle name="Normal 11 3 2 3 2 3 2_QR_TAB_1.4_1.5_1.11" xfId="4679" xr:uid="{00000000-0005-0000-0000-00003C120000}"/>
    <cellStyle name="Normal 11 3 2 3 2 3_QR_TAB_1.4_1.5_1.11" xfId="4680" xr:uid="{00000000-0005-0000-0000-00003D120000}"/>
    <cellStyle name="Normal 11 3 2 3 2 4" xfId="4681" xr:uid="{00000000-0005-0000-0000-00003E120000}"/>
    <cellStyle name="Normal 11 3 2 3 2 4 2" xfId="4682" xr:uid="{00000000-0005-0000-0000-00003F120000}"/>
    <cellStyle name="Normal 11 3 2 3 2 4 2 2" xfId="4683" xr:uid="{00000000-0005-0000-0000-000040120000}"/>
    <cellStyle name="Normal 11 3 2 3 2 4 2_QR_TAB_1.4_1.5_1.11" xfId="4684" xr:uid="{00000000-0005-0000-0000-000041120000}"/>
    <cellStyle name="Normal 11 3 2 3 2 4 3" xfId="4685" xr:uid="{00000000-0005-0000-0000-000042120000}"/>
    <cellStyle name="Normal 11 3 2 3 2 4_QR_TAB_1.4_1.5_1.11" xfId="4686" xr:uid="{00000000-0005-0000-0000-000043120000}"/>
    <cellStyle name="Normal 11 3 2 3 2 5" xfId="4687" xr:uid="{00000000-0005-0000-0000-000044120000}"/>
    <cellStyle name="Normal 11 3 2 3 2 5 2" xfId="4688" xr:uid="{00000000-0005-0000-0000-000045120000}"/>
    <cellStyle name="Normal 11 3 2 3 2 5_QR_TAB_1.4_1.5_1.11" xfId="4689" xr:uid="{00000000-0005-0000-0000-000046120000}"/>
    <cellStyle name="Normal 11 3 2 3 2 6" xfId="4690" xr:uid="{00000000-0005-0000-0000-000047120000}"/>
    <cellStyle name="Normal 11 3 2 3 2_checks flows" xfId="4691" xr:uid="{00000000-0005-0000-0000-000048120000}"/>
    <cellStyle name="Normal 11 3 2 3 3" xfId="4692" xr:uid="{00000000-0005-0000-0000-000049120000}"/>
    <cellStyle name="Normal 11 3 2 3 3 2" xfId="4693" xr:uid="{00000000-0005-0000-0000-00004A120000}"/>
    <cellStyle name="Normal 11 3 2 3 3 2 2" xfId="4694" xr:uid="{00000000-0005-0000-0000-00004B120000}"/>
    <cellStyle name="Normal 11 3 2 3 3 2 2 2" xfId="4695" xr:uid="{00000000-0005-0000-0000-00004C120000}"/>
    <cellStyle name="Normal 11 3 2 3 3 2 2 2 2" xfId="4696" xr:uid="{00000000-0005-0000-0000-00004D120000}"/>
    <cellStyle name="Normal 11 3 2 3 3 2 2 2_QR_TAB_1.4_1.5_1.11" xfId="4697" xr:uid="{00000000-0005-0000-0000-00004E120000}"/>
    <cellStyle name="Normal 11 3 2 3 3 2 2 3" xfId="4698" xr:uid="{00000000-0005-0000-0000-00004F120000}"/>
    <cellStyle name="Normal 11 3 2 3 3 2 2_QR_TAB_1.4_1.5_1.11" xfId="4699" xr:uid="{00000000-0005-0000-0000-000050120000}"/>
    <cellStyle name="Normal 11 3 2 3 3 2 3" xfId="4700" xr:uid="{00000000-0005-0000-0000-000051120000}"/>
    <cellStyle name="Normal 11 3 2 3 3 2 3 2" xfId="4701" xr:uid="{00000000-0005-0000-0000-000052120000}"/>
    <cellStyle name="Normal 11 3 2 3 3 2 3_QR_TAB_1.4_1.5_1.11" xfId="4702" xr:uid="{00000000-0005-0000-0000-000053120000}"/>
    <cellStyle name="Normal 11 3 2 3 3 2 4" xfId="4703" xr:uid="{00000000-0005-0000-0000-000054120000}"/>
    <cellStyle name="Normal 11 3 2 3 3 2_QR_TAB_1.4_1.5_1.11" xfId="4704" xr:uid="{00000000-0005-0000-0000-000055120000}"/>
    <cellStyle name="Normal 11 3 2 3 3 3" xfId="4705" xr:uid="{00000000-0005-0000-0000-000056120000}"/>
    <cellStyle name="Normal 11 3 2 3 3 3 2" xfId="4706" xr:uid="{00000000-0005-0000-0000-000057120000}"/>
    <cellStyle name="Normal 11 3 2 3 3 3 2 2" xfId="4707" xr:uid="{00000000-0005-0000-0000-000058120000}"/>
    <cellStyle name="Normal 11 3 2 3 3 3 2_QR_TAB_1.4_1.5_1.11" xfId="4708" xr:uid="{00000000-0005-0000-0000-000059120000}"/>
    <cellStyle name="Normal 11 3 2 3 3 3 3" xfId="4709" xr:uid="{00000000-0005-0000-0000-00005A120000}"/>
    <cellStyle name="Normal 11 3 2 3 3 3_QR_TAB_1.4_1.5_1.11" xfId="4710" xr:uid="{00000000-0005-0000-0000-00005B120000}"/>
    <cellStyle name="Normal 11 3 2 3 3 4" xfId="4711" xr:uid="{00000000-0005-0000-0000-00005C120000}"/>
    <cellStyle name="Normal 11 3 2 3 3 4 2" xfId="4712" xr:uid="{00000000-0005-0000-0000-00005D120000}"/>
    <cellStyle name="Normal 11 3 2 3 3 4_QR_TAB_1.4_1.5_1.11" xfId="4713" xr:uid="{00000000-0005-0000-0000-00005E120000}"/>
    <cellStyle name="Normal 11 3 2 3 3 5" xfId="4714" xr:uid="{00000000-0005-0000-0000-00005F120000}"/>
    <cellStyle name="Normal 11 3 2 3 3_checks flows" xfId="4715" xr:uid="{00000000-0005-0000-0000-000060120000}"/>
    <cellStyle name="Normal 11 3 2 3 4" xfId="4716" xr:uid="{00000000-0005-0000-0000-000061120000}"/>
    <cellStyle name="Normal 11 3 2 3 4 2" xfId="4717" xr:uid="{00000000-0005-0000-0000-000062120000}"/>
    <cellStyle name="Normal 11 3 2 3 4 2 2" xfId="4718" xr:uid="{00000000-0005-0000-0000-000063120000}"/>
    <cellStyle name="Normal 11 3 2 3 4 2 2 2" xfId="4719" xr:uid="{00000000-0005-0000-0000-000064120000}"/>
    <cellStyle name="Normal 11 3 2 3 4 2 2_QR_TAB_1.4_1.5_1.11" xfId="4720" xr:uid="{00000000-0005-0000-0000-000065120000}"/>
    <cellStyle name="Normal 11 3 2 3 4 2 3" xfId="4721" xr:uid="{00000000-0005-0000-0000-000066120000}"/>
    <cellStyle name="Normal 11 3 2 3 4 2_QR_TAB_1.4_1.5_1.11" xfId="4722" xr:uid="{00000000-0005-0000-0000-000067120000}"/>
    <cellStyle name="Normal 11 3 2 3 4 3" xfId="4723" xr:uid="{00000000-0005-0000-0000-000068120000}"/>
    <cellStyle name="Normal 11 3 2 3 4 3 2" xfId="4724" xr:uid="{00000000-0005-0000-0000-000069120000}"/>
    <cellStyle name="Normal 11 3 2 3 4 3_QR_TAB_1.4_1.5_1.11" xfId="4725" xr:uid="{00000000-0005-0000-0000-00006A120000}"/>
    <cellStyle name="Normal 11 3 2 3 4 4" xfId="4726" xr:uid="{00000000-0005-0000-0000-00006B120000}"/>
    <cellStyle name="Normal 11 3 2 3 4_QR_TAB_1.4_1.5_1.11" xfId="4727" xr:uid="{00000000-0005-0000-0000-00006C120000}"/>
    <cellStyle name="Normal 11 3 2 3 5" xfId="4728" xr:uid="{00000000-0005-0000-0000-00006D120000}"/>
    <cellStyle name="Normal 11 3 2 3 5 2" xfId="4729" xr:uid="{00000000-0005-0000-0000-00006E120000}"/>
    <cellStyle name="Normal 11 3 2 3 5 2 2" xfId="4730" xr:uid="{00000000-0005-0000-0000-00006F120000}"/>
    <cellStyle name="Normal 11 3 2 3 5 2 2 2" xfId="4731" xr:uid="{00000000-0005-0000-0000-000070120000}"/>
    <cellStyle name="Normal 11 3 2 3 5 2 2_QR_TAB_1.4_1.5_1.11" xfId="4732" xr:uid="{00000000-0005-0000-0000-000071120000}"/>
    <cellStyle name="Normal 11 3 2 3 5 2 3" xfId="4733" xr:uid="{00000000-0005-0000-0000-000072120000}"/>
    <cellStyle name="Normal 11 3 2 3 5 2_QR_TAB_1.4_1.5_1.11" xfId="4734" xr:uid="{00000000-0005-0000-0000-000073120000}"/>
    <cellStyle name="Normal 11 3 2 3 5_QR_TAB_1.4_1.5_1.11" xfId="4735" xr:uid="{00000000-0005-0000-0000-000074120000}"/>
    <cellStyle name="Normal 11 3 2 3 6" xfId="4736" xr:uid="{00000000-0005-0000-0000-000075120000}"/>
    <cellStyle name="Normal 11 3 2 3 6 2" xfId="4737" xr:uid="{00000000-0005-0000-0000-000076120000}"/>
    <cellStyle name="Normal 11 3 2 3 6 2 2" xfId="4738" xr:uid="{00000000-0005-0000-0000-000077120000}"/>
    <cellStyle name="Normal 11 3 2 3 6 2_QR_TAB_1.4_1.5_1.11" xfId="4739" xr:uid="{00000000-0005-0000-0000-000078120000}"/>
    <cellStyle name="Normal 11 3 2 3 6 3" xfId="4740" xr:uid="{00000000-0005-0000-0000-000079120000}"/>
    <cellStyle name="Normal 11 3 2 3 6_QR_TAB_1.4_1.5_1.11" xfId="4741" xr:uid="{00000000-0005-0000-0000-00007A120000}"/>
    <cellStyle name="Normal 11 3 2 3 7" xfId="4742" xr:uid="{00000000-0005-0000-0000-00007B120000}"/>
    <cellStyle name="Normal 11 3 2 3 7 2" xfId="4743" xr:uid="{00000000-0005-0000-0000-00007C120000}"/>
    <cellStyle name="Normal 11 3 2 3 7_QR_TAB_1.4_1.5_1.11" xfId="4744" xr:uid="{00000000-0005-0000-0000-00007D120000}"/>
    <cellStyle name="Normal 11 3 2 3 8" xfId="4745" xr:uid="{00000000-0005-0000-0000-00007E120000}"/>
    <cellStyle name="Normal 11 3 2 3_checks flows" xfId="4746" xr:uid="{00000000-0005-0000-0000-00007F120000}"/>
    <cellStyle name="Normal 11 3 2 4" xfId="4747" xr:uid="{00000000-0005-0000-0000-000080120000}"/>
    <cellStyle name="Normal 11 3 2 4 2" xfId="4748" xr:uid="{00000000-0005-0000-0000-000081120000}"/>
    <cellStyle name="Normal 11 3 2 4 2 2" xfId="4749" xr:uid="{00000000-0005-0000-0000-000082120000}"/>
    <cellStyle name="Normal 11 3 2 4 2 2 2" xfId="4750" xr:uid="{00000000-0005-0000-0000-000083120000}"/>
    <cellStyle name="Normal 11 3 2 4 2 2 2 2" xfId="4751" xr:uid="{00000000-0005-0000-0000-000084120000}"/>
    <cellStyle name="Normal 11 3 2 4 2 2 2_QR_TAB_1.4_1.5_1.11" xfId="4752" xr:uid="{00000000-0005-0000-0000-000085120000}"/>
    <cellStyle name="Normal 11 3 2 4 2 2 3" xfId="4753" xr:uid="{00000000-0005-0000-0000-000086120000}"/>
    <cellStyle name="Normal 11 3 2 4 2 2_QR_TAB_1.4_1.5_1.11" xfId="4754" xr:uid="{00000000-0005-0000-0000-000087120000}"/>
    <cellStyle name="Normal 11 3 2 4 2 3" xfId="4755" xr:uid="{00000000-0005-0000-0000-000088120000}"/>
    <cellStyle name="Normal 11 3 2 4 2 3 2" xfId="4756" xr:uid="{00000000-0005-0000-0000-000089120000}"/>
    <cellStyle name="Normal 11 3 2 4 2 3_QR_TAB_1.4_1.5_1.11" xfId="4757" xr:uid="{00000000-0005-0000-0000-00008A120000}"/>
    <cellStyle name="Normal 11 3 2 4 2 4" xfId="4758" xr:uid="{00000000-0005-0000-0000-00008B120000}"/>
    <cellStyle name="Normal 11 3 2 4 2_QR_TAB_1.4_1.5_1.11" xfId="4759" xr:uid="{00000000-0005-0000-0000-00008C120000}"/>
    <cellStyle name="Normal 11 3 2 4 3" xfId="4760" xr:uid="{00000000-0005-0000-0000-00008D120000}"/>
    <cellStyle name="Normal 11 3 2 4 3 2" xfId="4761" xr:uid="{00000000-0005-0000-0000-00008E120000}"/>
    <cellStyle name="Normal 11 3 2 4 3 2 2" xfId="4762" xr:uid="{00000000-0005-0000-0000-00008F120000}"/>
    <cellStyle name="Normal 11 3 2 4 3 2 2 2" xfId="4763" xr:uid="{00000000-0005-0000-0000-000090120000}"/>
    <cellStyle name="Normal 11 3 2 4 3 2 2_QR_TAB_1.4_1.5_1.11" xfId="4764" xr:uid="{00000000-0005-0000-0000-000091120000}"/>
    <cellStyle name="Normal 11 3 2 4 3 2 3" xfId="4765" xr:uid="{00000000-0005-0000-0000-000092120000}"/>
    <cellStyle name="Normal 11 3 2 4 3 2_QR_TAB_1.4_1.5_1.11" xfId="4766" xr:uid="{00000000-0005-0000-0000-000093120000}"/>
    <cellStyle name="Normal 11 3 2 4 3_QR_TAB_1.4_1.5_1.11" xfId="4767" xr:uid="{00000000-0005-0000-0000-000094120000}"/>
    <cellStyle name="Normal 11 3 2 4 4" xfId="4768" xr:uid="{00000000-0005-0000-0000-000095120000}"/>
    <cellStyle name="Normal 11 3 2 4 4 2" xfId="4769" xr:uid="{00000000-0005-0000-0000-000096120000}"/>
    <cellStyle name="Normal 11 3 2 4 4 2 2" xfId="4770" xr:uid="{00000000-0005-0000-0000-000097120000}"/>
    <cellStyle name="Normal 11 3 2 4 4 2_QR_TAB_1.4_1.5_1.11" xfId="4771" xr:uid="{00000000-0005-0000-0000-000098120000}"/>
    <cellStyle name="Normal 11 3 2 4 4 3" xfId="4772" xr:uid="{00000000-0005-0000-0000-000099120000}"/>
    <cellStyle name="Normal 11 3 2 4 4_QR_TAB_1.4_1.5_1.11" xfId="4773" xr:uid="{00000000-0005-0000-0000-00009A120000}"/>
    <cellStyle name="Normal 11 3 2 4 5" xfId="4774" xr:uid="{00000000-0005-0000-0000-00009B120000}"/>
    <cellStyle name="Normal 11 3 2 4 5 2" xfId="4775" xr:uid="{00000000-0005-0000-0000-00009C120000}"/>
    <cellStyle name="Normal 11 3 2 4 5_QR_TAB_1.4_1.5_1.11" xfId="4776" xr:uid="{00000000-0005-0000-0000-00009D120000}"/>
    <cellStyle name="Normal 11 3 2 4 6" xfId="4777" xr:uid="{00000000-0005-0000-0000-00009E120000}"/>
    <cellStyle name="Normal 11 3 2 4_checks flows" xfId="4778" xr:uid="{00000000-0005-0000-0000-00009F120000}"/>
    <cellStyle name="Normal 11 3 2 5" xfId="4779" xr:uid="{00000000-0005-0000-0000-0000A0120000}"/>
    <cellStyle name="Normal 11 3 2 5 2" xfId="4780" xr:uid="{00000000-0005-0000-0000-0000A1120000}"/>
    <cellStyle name="Normal 11 3 2 5 2 2" xfId="4781" xr:uid="{00000000-0005-0000-0000-0000A2120000}"/>
    <cellStyle name="Normal 11 3 2 5 2 2 2" xfId="4782" xr:uid="{00000000-0005-0000-0000-0000A3120000}"/>
    <cellStyle name="Normal 11 3 2 5 2 2 2 2" xfId="4783" xr:uid="{00000000-0005-0000-0000-0000A4120000}"/>
    <cellStyle name="Normal 11 3 2 5 2 2 2_QR_TAB_1.4_1.5_1.11" xfId="4784" xr:uid="{00000000-0005-0000-0000-0000A5120000}"/>
    <cellStyle name="Normal 11 3 2 5 2 2 3" xfId="4785" xr:uid="{00000000-0005-0000-0000-0000A6120000}"/>
    <cellStyle name="Normal 11 3 2 5 2 2_QR_TAB_1.4_1.5_1.11" xfId="4786" xr:uid="{00000000-0005-0000-0000-0000A7120000}"/>
    <cellStyle name="Normal 11 3 2 5 2 3" xfId="4787" xr:uid="{00000000-0005-0000-0000-0000A8120000}"/>
    <cellStyle name="Normal 11 3 2 5 2 3 2" xfId="4788" xr:uid="{00000000-0005-0000-0000-0000A9120000}"/>
    <cellStyle name="Normal 11 3 2 5 2 3_QR_TAB_1.4_1.5_1.11" xfId="4789" xr:uid="{00000000-0005-0000-0000-0000AA120000}"/>
    <cellStyle name="Normal 11 3 2 5 2 4" xfId="4790" xr:uid="{00000000-0005-0000-0000-0000AB120000}"/>
    <cellStyle name="Normal 11 3 2 5 2_QR_TAB_1.4_1.5_1.11" xfId="4791" xr:uid="{00000000-0005-0000-0000-0000AC120000}"/>
    <cellStyle name="Normal 11 3 2 5 3" xfId="4792" xr:uid="{00000000-0005-0000-0000-0000AD120000}"/>
    <cellStyle name="Normal 11 3 2 5 3 2" xfId="4793" xr:uid="{00000000-0005-0000-0000-0000AE120000}"/>
    <cellStyle name="Normal 11 3 2 5 3 2 2" xfId="4794" xr:uid="{00000000-0005-0000-0000-0000AF120000}"/>
    <cellStyle name="Normal 11 3 2 5 3 2 2 2" xfId="4795" xr:uid="{00000000-0005-0000-0000-0000B0120000}"/>
    <cellStyle name="Normal 11 3 2 5 3 2 2_QR_TAB_1.4_1.5_1.11" xfId="4796" xr:uid="{00000000-0005-0000-0000-0000B1120000}"/>
    <cellStyle name="Normal 11 3 2 5 3 2 3" xfId="4797" xr:uid="{00000000-0005-0000-0000-0000B2120000}"/>
    <cellStyle name="Normal 11 3 2 5 3 2_QR_TAB_1.4_1.5_1.11" xfId="4798" xr:uid="{00000000-0005-0000-0000-0000B3120000}"/>
    <cellStyle name="Normal 11 3 2 5 3_QR_TAB_1.4_1.5_1.11" xfId="4799" xr:uid="{00000000-0005-0000-0000-0000B4120000}"/>
    <cellStyle name="Normal 11 3 2 5 4" xfId="4800" xr:uid="{00000000-0005-0000-0000-0000B5120000}"/>
    <cellStyle name="Normal 11 3 2 5 4 2" xfId="4801" xr:uid="{00000000-0005-0000-0000-0000B6120000}"/>
    <cellStyle name="Normal 11 3 2 5 4 2 2" xfId="4802" xr:uid="{00000000-0005-0000-0000-0000B7120000}"/>
    <cellStyle name="Normal 11 3 2 5 4 2_QR_TAB_1.4_1.5_1.11" xfId="4803" xr:uid="{00000000-0005-0000-0000-0000B8120000}"/>
    <cellStyle name="Normal 11 3 2 5 4 3" xfId="4804" xr:uid="{00000000-0005-0000-0000-0000B9120000}"/>
    <cellStyle name="Normal 11 3 2 5 4_QR_TAB_1.4_1.5_1.11" xfId="4805" xr:uid="{00000000-0005-0000-0000-0000BA120000}"/>
    <cellStyle name="Normal 11 3 2 5 5" xfId="4806" xr:uid="{00000000-0005-0000-0000-0000BB120000}"/>
    <cellStyle name="Normal 11 3 2 5 5 2" xfId="4807" xr:uid="{00000000-0005-0000-0000-0000BC120000}"/>
    <cellStyle name="Normal 11 3 2 5 5_QR_TAB_1.4_1.5_1.11" xfId="4808" xr:uid="{00000000-0005-0000-0000-0000BD120000}"/>
    <cellStyle name="Normal 11 3 2 5 6" xfId="4809" xr:uid="{00000000-0005-0000-0000-0000BE120000}"/>
    <cellStyle name="Normal 11 3 2 5_checks flows" xfId="4810" xr:uid="{00000000-0005-0000-0000-0000BF120000}"/>
    <cellStyle name="Normal 11 3 2 6" xfId="4811" xr:uid="{00000000-0005-0000-0000-0000C0120000}"/>
    <cellStyle name="Normal 11 3 2 6 2" xfId="4812" xr:uid="{00000000-0005-0000-0000-0000C1120000}"/>
    <cellStyle name="Normal 11 3 2 6 2 2" xfId="4813" xr:uid="{00000000-0005-0000-0000-0000C2120000}"/>
    <cellStyle name="Normal 11 3 2 6 2 2 2" xfId="4814" xr:uid="{00000000-0005-0000-0000-0000C3120000}"/>
    <cellStyle name="Normal 11 3 2 6 2 2 2 2" xfId="4815" xr:uid="{00000000-0005-0000-0000-0000C4120000}"/>
    <cellStyle name="Normal 11 3 2 6 2 2 2_QR_TAB_1.4_1.5_1.11" xfId="4816" xr:uid="{00000000-0005-0000-0000-0000C5120000}"/>
    <cellStyle name="Normal 11 3 2 6 2 2 3" xfId="4817" xr:uid="{00000000-0005-0000-0000-0000C6120000}"/>
    <cellStyle name="Normal 11 3 2 6 2 2_QR_TAB_1.4_1.5_1.11" xfId="4818" xr:uid="{00000000-0005-0000-0000-0000C7120000}"/>
    <cellStyle name="Normal 11 3 2 6 2 3" xfId="4819" xr:uid="{00000000-0005-0000-0000-0000C8120000}"/>
    <cellStyle name="Normal 11 3 2 6 2 3 2" xfId="4820" xr:uid="{00000000-0005-0000-0000-0000C9120000}"/>
    <cellStyle name="Normal 11 3 2 6 2 3_QR_TAB_1.4_1.5_1.11" xfId="4821" xr:uid="{00000000-0005-0000-0000-0000CA120000}"/>
    <cellStyle name="Normal 11 3 2 6 2 4" xfId="4822" xr:uid="{00000000-0005-0000-0000-0000CB120000}"/>
    <cellStyle name="Normal 11 3 2 6 2_QR_TAB_1.4_1.5_1.11" xfId="4823" xr:uid="{00000000-0005-0000-0000-0000CC120000}"/>
    <cellStyle name="Normal 11 3 2 6 3" xfId="4824" xr:uid="{00000000-0005-0000-0000-0000CD120000}"/>
    <cellStyle name="Normal 11 3 2 6 3 2" xfId="4825" xr:uid="{00000000-0005-0000-0000-0000CE120000}"/>
    <cellStyle name="Normal 11 3 2 6 3 2 2" xfId="4826" xr:uid="{00000000-0005-0000-0000-0000CF120000}"/>
    <cellStyle name="Normal 11 3 2 6 3 2 2 2" xfId="4827" xr:uid="{00000000-0005-0000-0000-0000D0120000}"/>
    <cellStyle name="Normal 11 3 2 6 3 2 2_QR_TAB_1.4_1.5_1.11" xfId="4828" xr:uid="{00000000-0005-0000-0000-0000D1120000}"/>
    <cellStyle name="Normal 11 3 2 6 3 2 3" xfId="4829" xr:uid="{00000000-0005-0000-0000-0000D2120000}"/>
    <cellStyle name="Normal 11 3 2 6 3 2_QR_TAB_1.4_1.5_1.11" xfId="4830" xr:uid="{00000000-0005-0000-0000-0000D3120000}"/>
    <cellStyle name="Normal 11 3 2 6 3_QR_TAB_1.4_1.5_1.11" xfId="4831" xr:uid="{00000000-0005-0000-0000-0000D4120000}"/>
    <cellStyle name="Normal 11 3 2 6 4" xfId="4832" xr:uid="{00000000-0005-0000-0000-0000D5120000}"/>
    <cellStyle name="Normal 11 3 2 6 4 2" xfId="4833" xr:uid="{00000000-0005-0000-0000-0000D6120000}"/>
    <cellStyle name="Normal 11 3 2 6 4 2 2" xfId="4834" xr:uid="{00000000-0005-0000-0000-0000D7120000}"/>
    <cellStyle name="Normal 11 3 2 6 4 2_QR_TAB_1.4_1.5_1.11" xfId="4835" xr:uid="{00000000-0005-0000-0000-0000D8120000}"/>
    <cellStyle name="Normal 11 3 2 6 4 3" xfId="4836" xr:uid="{00000000-0005-0000-0000-0000D9120000}"/>
    <cellStyle name="Normal 11 3 2 6 4_QR_TAB_1.4_1.5_1.11" xfId="4837" xr:uid="{00000000-0005-0000-0000-0000DA120000}"/>
    <cellStyle name="Normal 11 3 2 6 5" xfId="4838" xr:uid="{00000000-0005-0000-0000-0000DB120000}"/>
    <cellStyle name="Normal 11 3 2 6 5 2" xfId="4839" xr:uid="{00000000-0005-0000-0000-0000DC120000}"/>
    <cellStyle name="Normal 11 3 2 6 5_QR_TAB_1.4_1.5_1.11" xfId="4840" xr:uid="{00000000-0005-0000-0000-0000DD120000}"/>
    <cellStyle name="Normal 11 3 2 6 6" xfId="4841" xr:uid="{00000000-0005-0000-0000-0000DE120000}"/>
    <cellStyle name="Normal 11 3 2 6_checks flows" xfId="4842" xr:uid="{00000000-0005-0000-0000-0000DF120000}"/>
    <cellStyle name="Normal 11 3 2 7" xfId="4843" xr:uid="{00000000-0005-0000-0000-0000E0120000}"/>
    <cellStyle name="Normal 11 3 2 7 2" xfId="4844" xr:uid="{00000000-0005-0000-0000-0000E1120000}"/>
    <cellStyle name="Normal 11 3 2 7 2 2" xfId="4845" xr:uid="{00000000-0005-0000-0000-0000E2120000}"/>
    <cellStyle name="Normal 11 3 2 7 2 2 2" xfId="4846" xr:uid="{00000000-0005-0000-0000-0000E3120000}"/>
    <cellStyle name="Normal 11 3 2 7 2 2 2 2" xfId="4847" xr:uid="{00000000-0005-0000-0000-0000E4120000}"/>
    <cellStyle name="Normal 11 3 2 7 2 2 2_QR_TAB_1.4_1.5_1.11" xfId="4848" xr:uid="{00000000-0005-0000-0000-0000E5120000}"/>
    <cellStyle name="Normal 11 3 2 7 2 2 3" xfId="4849" xr:uid="{00000000-0005-0000-0000-0000E6120000}"/>
    <cellStyle name="Normal 11 3 2 7 2 2_QR_TAB_1.4_1.5_1.11" xfId="4850" xr:uid="{00000000-0005-0000-0000-0000E7120000}"/>
    <cellStyle name="Normal 11 3 2 7 2 3" xfId="4851" xr:uid="{00000000-0005-0000-0000-0000E8120000}"/>
    <cellStyle name="Normal 11 3 2 7 2 3 2" xfId="4852" xr:uid="{00000000-0005-0000-0000-0000E9120000}"/>
    <cellStyle name="Normal 11 3 2 7 2 3_QR_TAB_1.4_1.5_1.11" xfId="4853" xr:uid="{00000000-0005-0000-0000-0000EA120000}"/>
    <cellStyle name="Normal 11 3 2 7 2 4" xfId="4854" xr:uid="{00000000-0005-0000-0000-0000EB120000}"/>
    <cellStyle name="Normal 11 3 2 7 2_QR_TAB_1.4_1.5_1.11" xfId="4855" xr:uid="{00000000-0005-0000-0000-0000EC120000}"/>
    <cellStyle name="Normal 11 3 2 7 3" xfId="4856" xr:uid="{00000000-0005-0000-0000-0000ED120000}"/>
    <cellStyle name="Normal 11 3 2 7 3 2" xfId="4857" xr:uid="{00000000-0005-0000-0000-0000EE120000}"/>
    <cellStyle name="Normal 11 3 2 7 3 2 2" xfId="4858" xr:uid="{00000000-0005-0000-0000-0000EF120000}"/>
    <cellStyle name="Normal 11 3 2 7 3 2 2 2" xfId="4859" xr:uid="{00000000-0005-0000-0000-0000F0120000}"/>
    <cellStyle name="Normal 11 3 2 7 3 2 2_QR_TAB_1.4_1.5_1.11" xfId="4860" xr:uid="{00000000-0005-0000-0000-0000F1120000}"/>
    <cellStyle name="Normal 11 3 2 7 3 2 3" xfId="4861" xr:uid="{00000000-0005-0000-0000-0000F2120000}"/>
    <cellStyle name="Normal 11 3 2 7 3 2_QR_TAB_1.4_1.5_1.11" xfId="4862" xr:uid="{00000000-0005-0000-0000-0000F3120000}"/>
    <cellStyle name="Normal 11 3 2 7 3_QR_TAB_1.4_1.5_1.11" xfId="4863" xr:uid="{00000000-0005-0000-0000-0000F4120000}"/>
    <cellStyle name="Normal 11 3 2 7 4" xfId="4864" xr:uid="{00000000-0005-0000-0000-0000F5120000}"/>
    <cellStyle name="Normal 11 3 2 7 4 2" xfId="4865" xr:uid="{00000000-0005-0000-0000-0000F6120000}"/>
    <cellStyle name="Normal 11 3 2 7 4 2 2" xfId="4866" xr:uid="{00000000-0005-0000-0000-0000F7120000}"/>
    <cellStyle name="Normal 11 3 2 7 4 2_QR_TAB_1.4_1.5_1.11" xfId="4867" xr:uid="{00000000-0005-0000-0000-0000F8120000}"/>
    <cellStyle name="Normal 11 3 2 7 4 3" xfId="4868" xr:uid="{00000000-0005-0000-0000-0000F9120000}"/>
    <cellStyle name="Normal 11 3 2 7 4_QR_TAB_1.4_1.5_1.11" xfId="4869" xr:uid="{00000000-0005-0000-0000-0000FA120000}"/>
    <cellStyle name="Normal 11 3 2 7 5" xfId="4870" xr:uid="{00000000-0005-0000-0000-0000FB120000}"/>
    <cellStyle name="Normal 11 3 2 7 5 2" xfId="4871" xr:uid="{00000000-0005-0000-0000-0000FC120000}"/>
    <cellStyle name="Normal 11 3 2 7 5_QR_TAB_1.4_1.5_1.11" xfId="4872" xr:uid="{00000000-0005-0000-0000-0000FD120000}"/>
    <cellStyle name="Normal 11 3 2 7 6" xfId="4873" xr:uid="{00000000-0005-0000-0000-0000FE120000}"/>
    <cellStyle name="Normal 11 3 2 7_checks flows" xfId="4874" xr:uid="{00000000-0005-0000-0000-0000FF120000}"/>
    <cellStyle name="Normal 11 3 2 8" xfId="4875" xr:uid="{00000000-0005-0000-0000-000000130000}"/>
    <cellStyle name="Normal 11 3 2 8 2" xfId="4876" xr:uid="{00000000-0005-0000-0000-000001130000}"/>
    <cellStyle name="Normal 11 3 2 8 2 2" xfId="4877" xr:uid="{00000000-0005-0000-0000-000002130000}"/>
    <cellStyle name="Normal 11 3 2 8 2 2 2" xfId="4878" xr:uid="{00000000-0005-0000-0000-000003130000}"/>
    <cellStyle name="Normal 11 3 2 8 2 2 2 2" xfId="4879" xr:uid="{00000000-0005-0000-0000-000004130000}"/>
    <cellStyle name="Normal 11 3 2 8 2 2 2_QR_TAB_1.4_1.5_1.11" xfId="4880" xr:uid="{00000000-0005-0000-0000-000005130000}"/>
    <cellStyle name="Normal 11 3 2 8 2 2 3" xfId="4881" xr:uid="{00000000-0005-0000-0000-000006130000}"/>
    <cellStyle name="Normal 11 3 2 8 2 2_QR_TAB_1.4_1.5_1.11" xfId="4882" xr:uid="{00000000-0005-0000-0000-000007130000}"/>
    <cellStyle name="Normal 11 3 2 8 2 3" xfId="4883" xr:uid="{00000000-0005-0000-0000-000008130000}"/>
    <cellStyle name="Normal 11 3 2 8 2 3 2" xfId="4884" xr:uid="{00000000-0005-0000-0000-000009130000}"/>
    <cellStyle name="Normal 11 3 2 8 2 3_QR_TAB_1.4_1.5_1.11" xfId="4885" xr:uid="{00000000-0005-0000-0000-00000A130000}"/>
    <cellStyle name="Normal 11 3 2 8 2 4" xfId="4886" xr:uid="{00000000-0005-0000-0000-00000B130000}"/>
    <cellStyle name="Normal 11 3 2 8 2_QR_TAB_1.4_1.5_1.11" xfId="4887" xr:uid="{00000000-0005-0000-0000-00000C130000}"/>
    <cellStyle name="Normal 11 3 2 8 3" xfId="4888" xr:uid="{00000000-0005-0000-0000-00000D130000}"/>
    <cellStyle name="Normal 11 3 2 8 3 2" xfId="4889" xr:uid="{00000000-0005-0000-0000-00000E130000}"/>
    <cellStyle name="Normal 11 3 2 8 3 2 2" xfId="4890" xr:uid="{00000000-0005-0000-0000-00000F130000}"/>
    <cellStyle name="Normal 11 3 2 8 3 2_QR_TAB_1.4_1.5_1.11" xfId="4891" xr:uid="{00000000-0005-0000-0000-000010130000}"/>
    <cellStyle name="Normal 11 3 2 8 3 3" xfId="4892" xr:uid="{00000000-0005-0000-0000-000011130000}"/>
    <cellStyle name="Normal 11 3 2 8 3_QR_TAB_1.4_1.5_1.11" xfId="4893" xr:uid="{00000000-0005-0000-0000-000012130000}"/>
    <cellStyle name="Normal 11 3 2 8 4" xfId="4894" xr:uid="{00000000-0005-0000-0000-000013130000}"/>
    <cellStyle name="Normal 11 3 2 8 4 2" xfId="4895" xr:uid="{00000000-0005-0000-0000-000014130000}"/>
    <cellStyle name="Normal 11 3 2 8 4_QR_TAB_1.4_1.5_1.11" xfId="4896" xr:uid="{00000000-0005-0000-0000-000015130000}"/>
    <cellStyle name="Normal 11 3 2 8 5" xfId="4897" xr:uid="{00000000-0005-0000-0000-000016130000}"/>
    <cellStyle name="Normal 11 3 2 8_checks flows" xfId="4898" xr:uid="{00000000-0005-0000-0000-000017130000}"/>
    <cellStyle name="Normal 11 3 2 9" xfId="4899" xr:uid="{00000000-0005-0000-0000-000018130000}"/>
    <cellStyle name="Normal 11 3 2 9 2" xfId="4900" xr:uid="{00000000-0005-0000-0000-000019130000}"/>
    <cellStyle name="Normal 11 3 2 9 2 2" xfId="4901" xr:uid="{00000000-0005-0000-0000-00001A130000}"/>
    <cellStyle name="Normal 11 3 2 9 2 2 2" xfId="4902" xr:uid="{00000000-0005-0000-0000-00001B130000}"/>
    <cellStyle name="Normal 11 3 2 9 2 2_QR_TAB_1.4_1.5_1.11" xfId="4903" xr:uid="{00000000-0005-0000-0000-00001C130000}"/>
    <cellStyle name="Normal 11 3 2 9 2 3" xfId="4904" xr:uid="{00000000-0005-0000-0000-00001D130000}"/>
    <cellStyle name="Normal 11 3 2 9 2_QR_TAB_1.4_1.5_1.11" xfId="4905" xr:uid="{00000000-0005-0000-0000-00001E130000}"/>
    <cellStyle name="Normal 11 3 2 9 3" xfId="4906" xr:uid="{00000000-0005-0000-0000-00001F130000}"/>
    <cellStyle name="Normal 11 3 2 9 3 2" xfId="4907" xr:uid="{00000000-0005-0000-0000-000020130000}"/>
    <cellStyle name="Normal 11 3 2 9 3_QR_TAB_1.4_1.5_1.11" xfId="4908" xr:uid="{00000000-0005-0000-0000-000021130000}"/>
    <cellStyle name="Normal 11 3 2 9 4" xfId="4909" xr:uid="{00000000-0005-0000-0000-000022130000}"/>
    <cellStyle name="Normal 11 3 2 9_QR_TAB_1.4_1.5_1.11" xfId="4910" xr:uid="{00000000-0005-0000-0000-000023130000}"/>
    <cellStyle name="Normal 11 3 2_checks flows" xfId="4911" xr:uid="{00000000-0005-0000-0000-000024130000}"/>
    <cellStyle name="Normal 11 3 3" xfId="4912" xr:uid="{00000000-0005-0000-0000-000025130000}"/>
    <cellStyle name="Normal 11 3 3 10" xfId="4913" xr:uid="{00000000-0005-0000-0000-000026130000}"/>
    <cellStyle name="Normal 11 3 3 10 2" xfId="4914" xr:uid="{00000000-0005-0000-0000-000027130000}"/>
    <cellStyle name="Normal 11 3 3 10 2 2" xfId="4915" xr:uid="{00000000-0005-0000-0000-000028130000}"/>
    <cellStyle name="Normal 11 3 3 10 2_QR_TAB_1.4_1.5_1.11" xfId="4916" xr:uid="{00000000-0005-0000-0000-000029130000}"/>
    <cellStyle name="Normal 11 3 3 10 3" xfId="4917" xr:uid="{00000000-0005-0000-0000-00002A130000}"/>
    <cellStyle name="Normal 11 3 3 10_QR_TAB_1.4_1.5_1.11" xfId="4918" xr:uid="{00000000-0005-0000-0000-00002B130000}"/>
    <cellStyle name="Normal 11 3 3 11" xfId="4919" xr:uid="{00000000-0005-0000-0000-00002C130000}"/>
    <cellStyle name="Normal 11 3 3 11 2" xfId="4920" xr:uid="{00000000-0005-0000-0000-00002D130000}"/>
    <cellStyle name="Normal 11 3 3 11_QR_TAB_1.4_1.5_1.11" xfId="4921" xr:uid="{00000000-0005-0000-0000-00002E130000}"/>
    <cellStyle name="Normal 11 3 3 12" xfId="4922" xr:uid="{00000000-0005-0000-0000-00002F130000}"/>
    <cellStyle name="Normal 11 3 3 2" xfId="4923" xr:uid="{00000000-0005-0000-0000-000030130000}"/>
    <cellStyle name="Normal 11 3 3 2 2" xfId="4924" xr:uid="{00000000-0005-0000-0000-000031130000}"/>
    <cellStyle name="Normal 11 3 3 2 2 2" xfId="4925" xr:uid="{00000000-0005-0000-0000-000032130000}"/>
    <cellStyle name="Normal 11 3 3 2 2 2 2" xfId="4926" xr:uid="{00000000-0005-0000-0000-000033130000}"/>
    <cellStyle name="Normal 11 3 3 2 2 2 2 2" xfId="4927" xr:uid="{00000000-0005-0000-0000-000034130000}"/>
    <cellStyle name="Normal 11 3 3 2 2 2 2 2 2" xfId="4928" xr:uid="{00000000-0005-0000-0000-000035130000}"/>
    <cellStyle name="Normal 11 3 3 2 2 2 2 2_QR_TAB_1.4_1.5_1.11" xfId="4929" xr:uid="{00000000-0005-0000-0000-000036130000}"/>
    <cellStyle name="Normal 11 3 3 2 2 2 2 3" xfId="4930" xr:uid="{00000000-0005-0000-0000-000037130000}"/>
    <cellStyle name="Normal 11 3 3 2 2 2 2_QR_TAB_1.4_1.5_1.11" xfId="4931" xr:uid="{00000000-0005-0000-0000-000038130000}"/>
    <cellStyle name="Normal 11 3 3 2 2 2 3" xfId="4932" xr:uid="{00000000-0005-0000-0000-000039130000}"/>
    <cellStyle name="Normal 11 3 3 2 2 2 3 2" xfId="4933" xr:uid="{00000000-0005-0000-0000-00003A130000}"/>
    <cellStyle name="Normal 11 3 3 2 2 2 3_QR_TAB_1.4_1.5_1.11" xfId="4934" xr:uid="{00000000-0005-0000-0000-00003B130000}"/>
    <cellStyle name="Normal 11 3 3 2 2 2 4" xfId="4935" xr:uid="{00000000-0005-0000-0000-00003C130000}"/>
    <cellStyle name="Normal 11 3 3 2 2 2_QR_TAB_1.4_1.5_1.11" xfId="4936" xr:uid="{00000000-0005-0000-0000-00003D130000}"/>
    <cellStyle name="Normal 11 3 3 2 2 3" xfId="4937" xr:uid="{00000000-0005-0000-0000-00003E130000}"/>
    <cellStyle name="Normal 11 3 3 2 2 3 2" xfId="4938" xr:uid="{00000000-0005-0000-0000-00003F130000}"/>
    <cellStyle name="Normal 11 3 3 2 2 3 2 2" xfId="4939" xr:uid="{00000000-0005-0000-0000-000040130000}"/>
    <cellStyle name="Normal 11 3 3 2 2 3 2 2 2" xfId="4940" xr:uid="{00000000-0005-0000-0000-000041130000}"/>
    <cellStyle name="Normal 11 3 3 2 2 3 2 2_QR_TAB_1.4_1.5_1.11" xfId="4941" xr:uid="{00000000-0005-0000-0000-000042130000}"/>
    <cellStyle name="Normal 11 3 3 2 2 3 2 3" xfId="4942" xr:uid="{00000000-0005-0000-0000-000043130000}"/>
    <cellStyle name="Normal 11 3 3 2 2 3 2_QR_TAB_1.4_1.5_1.11" xfId="4943" xr:uid="{00000000-0005-0000-0000-000044130000}"/>
    <cellStyle name="Normal 11 3 3 2 2 3_QR_TAB_1.4_1.5_1.11" xfId="4944" xr:uid="{00000000-0005-0000-0000-000045130000}"/>
    <cellStyle name="Normal 11 3 3 2 2 4" xfId="4945" xr:uid="{00000000-0005-0000-0000-000046130000}"/>
    <cellStyle name="Normal 11 3 3 2 2 4 2" xfId="4946" xr:uid="{00000000-0005-0000-0000-000047130000}"/>
    <cellStyle name="Normal 11 3 3 2 2 4 2 2" xfId="4947" xr:uid="{00000000-0005-0000-0000-000048130000}"/>
    <cellStyle name="Normal 11 3 3 2 2 4 2_QR_TAB_1.4_1.5_1.11" xfId="4948" xr:uid="{00000000-0005-0000-0000-000049130000}"/>
    <cellStyle name="Normal 11 3 3 2 2 4 3" xfId="4949" xr:uid="{00000000-0005-0000-0000-00004A130000}"/>
    <cellStyle name="Normal 11 3 3 2 2 4_QR_TAB_1.4_1.5_1.11" xfId="4950" xr:uid="{00000000-0005-0000-0000-00004B130000}"/>
    <cellStyle name="Normal 11 3 3 2 2 5" xfId="4951" xr:uid="{00000000-0005-0000-0000-00004C130000}"/>
    <cellStyle name="Normal 11 3 3 2 2 5 2" xfId="4952" xr:uid="{00000000-0005-0000-0000-00004D130000}"/>
    <cellStyle name="Normal 11 3 3 2 2 5_QR_TAB_1.4_1.5_1.11" xfId="4953" xr:uid="{00000000-0005-0000-0000-00004E130000}"/>
    <cellStyle name="Normal 11 3 3 2 2 6" xfId="4954" xr:uid="{00000000-0005-0000-0000-00004F130000}"/>
    <cellStyle name="Normal 11 3 3 2 2_checks flows" xfId="4955" xr:uid="{00000000-0005-0000-0000-000050130000}"/>
    <cellStyle name="Normal 11 3 3 2 3" xfId="4956" xr:uid="{00000000-0005-0000-0000-000051130000}"/>
    <cellStyle name="Normal 11 3 3 2 3 2" xfId="4957" xr:uid="{00000000-0005-0000-0000-000052130000}"/>
    <cellStyle name="Normal 11 3 3 2 3 2 2" xfId="4958" xr:uid="{00000000-0005-0000-0000-000053130000}"/>
    <cellStyle name="Normal 11 3 3 2 3 2 2 2" xfId="4959" xr:uid="{00000000-0005-0000-0000-000054130000}"/>
    <cellStyle name="Normal 11 3 3 2 3 2 2 2 2" xfId="4960" xr:uid="{00000000-0005-0000-0000-000055130000}"/>
    <cellStyle name="Normal 11 3 3 2 3 2 2 2_QR_TAB_1.4_1.5_1.11" xfId="4961" xr:uid="{00000000-0005-0000-0000-000056130000}"/>
    <cellStyle name="Normal 11 3 3 2 3 2 2 3" xfId="4962" xr:uid="{00000000-0005-0000-0000-000057130000}"/>
    <cellStyle name="Normal 11 3 3 2 3 2 2_QR_TAB_1.4_1.5_1.11" xfId="4963" xr:uid="{00000000-0005-0000-0000-000058130000}"/>
    <cellStyle name="Normal 11 3 3 2 3 2 3" xfId="4964" xr:uid="{00000000-0005-0000-0000-000059130000}"/>
    <cellStyle name="Normal 11 3 3 2 3 2 3 2" xfId="4965" xr:uid="{00000000-0005-0000-0000-00005A130000}"/>
    <cellStyle name="Normal 11 3 3 2 3 2 3_QR_TAB_1.4_1.5_1.11" xfId="4966" xr:uid="{00000000-0005-0000-0000-00005B130000}"/>
    <cellStyle name="Normal 11 3 3 2 3 2 4" xfId="4967" xr:uid="{00000000-0005-0000-0000-00005C130000}"/>
    <cellStyle name="Normal 11 3 3 2 3 2_QR_TAB_1.4_1.5_1.11" xfId="4968" xr:uid="{00000000-0005-0000-0000-00005D130000}"/>
    <cellStyle name="Normal 11 3 3 2 3 3" xfId="4969" xr:uid="{00000000-0005-0000-0000-00005E130000}"/>
    <cellStyle name="Normal 11 3 3 2 3 3 2" xfId="4970" xr:uid="{00000000-0005-0000-0000-00005F130000}"/>
    <cellStyle name="Normal 11 3 3 2 3 3 2 2" xfId="4971" xr:uid="{00000000-0005-0000-0000-000060130000}"/>
    <cellStyle name="Normal 11 3 3 2 3 3 2_QR_TAB_1.4_1.5_1.11" xfId="4972" xr:uid="{00000000-0005-0000-0000-000061130000}"/>
    <cellStyle name="Normal 11 3 3 2 3 3 3" xfId="4973" xr:uid="{00000000-0005-0000-0000-000062130000}"/>
    <cellStyle name="Normal 11 3 3 2 3 3_QR_TAB_1.4_1.5_1.11" xfId="4974" xr:uid="{00000000-0005-0000-0000-000063130000}"/>
    <cellStyle name="Normal 11 3 3 2 3 4" xfId="4975" xr:uid="{00000000-0005-0000-0000-000064130000}"/>
    <cellStyle name="Normal 11 3 3 2 3 4 2" xfId="4976" xr:uid="{00000000-0005-0000-0000-000065130000}"/>
    <cellStyle name="Normal 11 3 3 2 3 4_QR_TAB_1.4_1.5_1.11" xfId="4977" xr:uid="{00000000-0005-0000-0000-000066130000}"/>
    <cellStyle name="Normal 11 3 3 2 3 5" xfId="4978" xr:uid="{00000000-0005-0000-0000-000067130000}"/>
    <cellStyle name="Normal 11 3 3 2 3_checks flows" xfId="4979" xr:uid="{00000000-0005-0000-0000-000068130000}"/>
    <cellStyle name="Normal 11 3 3 2 4" xfId="4980" xr:uid="{00000000-0005-0000-0000-000069130000}"/>
    <cellStyle name="Normal 11 3 3 2 4 2" xfId="4981" xr:uid="{00000000-0005-0000-0000-00006A130000}"/>
    <cellStyle name="Normal 11 3 3 2 4 2 2" xfId="4982" xr:uid="{00000000-0005-0000-0000-00006B130000}"/>
    <cellStyle name="Normal 11 3 3 2 4 2 2 2" xfId="4983" xr:uid="{00000000-0005-0000-0000-00006C130000}"/>
    <cellStyle name="Normal 11 3 3 2 4 2 2_QR_TAB_1.4_1.5_1.11" xfId="4984" xr:uid="{00000000-0005-0000-0000-00006D130000}"/>
    <cellStyle name="Normal 11 3 3 2 4 2 3" xfId="4985" xr:uid="{00000000-0005-0000-0000-00006E130000}"/>
    <cellStyle name="Normal 11 3 3 2 4 2_QR_TAB_1.4_1.5_1.11" xfId="4986" xr:uid="{00000000-0005-0000-0000-00006F130000}"/>
    <cellStyle name="Normal 11 3 3 2 4 3" xfId="4987" xr:uid="{00000000-0005-0000-0000-000070130000}"/>
    <cellStyle name="Normal 11 3 3 2 4 3 2" xfId="4988" xr:uid="{00000000-0005-0000-0000-000071130000}"/>
    <cellStyle name="Normal 11 3 3 2 4 3_QR_TAB_1.4_1.5_1.11" xfId="4989" xr:uid="{00000000-0005-0000-0000-000072130000}"/>
    <cellStyle name="Normal 11 3 3 2 4 4" xfId="4990" xr:uid="{00000000-0005-0000-0000-000073130000}"/>
    <cellStyle name="Normal 11 3 3 2 4_QR_TAB_1.4_1.5_1.11" xfId="4991" xr:uid="{00000000-0005-0000-0000-000074130000}"/>
    <cellStyle name="Normal 11 3 3 2 5" xfId="4992" xr:uid="{00000000-0005-0000-0000-000075130000}"/>
    <cellStyle name="Normal 11 3 3 2 5 2" xfId="4993" xr:uid="{00000000-0005-0000-0000-000076130000}"/>
    <cellStyle name="Normal 11 3 3 2 5 2 2" xfId="4994" xr:uid="{00000000-0005-0000-0000-000077130000}"/>
    <cellStyle name="Normal 11 3 3 2 5 2 2 2" xfId="4995" xr:uid="{00000000-0005-0000-0000-000078130000}"/>
    <cellStyle name="Normal 11 3 3 2 5 2 2_QR_TAB_1.4_1.5_1.11" xfId="4996" xr:uid="{00000000-0005-0000-0000-000079130000}"/>
    <cellStyle name="Normal 11 3 3 2 5 2 3" xfId="4997" xr:uid="{00000000-0005-0000-0000-00007A130000}"/>
    <cellStyle name="Normal 11 3 3 2 5 2_QR_TAB_1.4_1.5_1.11" xfId="4998" xr:uid="{00000000-0005-0000-0000-00007B130000}"/>
    <cellStyle name="Normal 11 3 3 2 5_QR_TAB_1.4_1.5_1.11" xfId="4999" xr:uid="{00000000-0005-0000-0000-00007C130000}"/>
    <cellStyle name="Normal 11 3 3 2 6" xfId="5000" xr:uid="{00000000-0005-0000-0000-00007D130000}"/>
    <cellStyle name="Normal 11 3 3 2 6 2" xfId="5001" xr:uid="{00000000-0005-0000-0000-00007E130000}"/>
    <cellStyle name="Normal 11 3 3 2 6 2 2" xfId="5002" xr:uid="{00000000-0005-0000-0000-00007F130000}"/>
    <cellStyle name="Normal 11 3 3 2 6 2_QR_TAB_1.4_1.5_1.11" xfId="5003" xr:uid="{00000000-0005-0000-0000-000080130000}"/>
    <cellStyle name="Normal 11 3 3 2 6 3" xfId="5004" xr:uid="{00000000-0005-0000-0000-000081130000}"/>
    <cellStyle name="Normal 11 3 3 2 6_QR_TAB_1.4_1.5_1.11" xfId="5005" xr:uid="{00000000-0005-0000-0000-000082130000}"/>
    <cellStyle name="Normal 11 3 3 2 7" xfId="5006" xr:uid="{00000000-0005-0000-0000-000083130000}"/>
    <cellStyle name="Normal 11 3 3 2 7 2" xfId="5007" xr:uid="{00000000-0005-0000-0000-000084130000}"/>
    <cellStyle name="Normal 11 3 3 2 7_QR_TAB_1.4_1.5_1.11" xfId="5008" xr:uid="{00000000-0005-0000-0000-000085130000}"/>
    <cellStyle name="Normal 11 3 3 2 8" xfId="5009" xr:uid="{00000000-0005-0000-0000-000086130000}"/>
    <cellStyle name="Normal 11 3 3 2_checks flows" xfId="5010" xr:uid="{00000000-0005-0000-0000-000087130000}"/>
    <cellStyle name="Normal 11 3 3 3" xfId="5011" xr:uid="{00000000-0005-0000-0000-000088130000}"/>
    <cellStyle name="Normal 11 3 3 3 2" xfId="5012" xr:uid="{00000000-0005-0000-0000-000089130000}"/>
    <cellStyle name="Normal 11 3 3 3 2 2" xfId="5013" xr:uid="{00000000-0005-0000-0000-00008A130000}"/>
    <cellStyle name="Normal 11 3 3 3 2 2 2" xfId="5014" xr:uid="{00000000-0005-0000-0000-00008B130000}"/>
    <cellStyle name="Normal 11 3 3 3 2 2 2 2" xfId="5015" xr:uid="{00000000-0005-0000-0000-00008C130000}"/>
    <cellStyle name="Normal 11 3 3 3 2 2 2_QR_TAB_1.4_1.5_1.11" xfId="5016" xr:uid="{00000000-0005-0000-0000-00008D130000}"/>
    <cellStyle name="Normal 11 3 3 3 2 2 3" xfId="5017" xr:uid="{00000000-0005-0000-0000-00008E130000}"/>
    <cellStyle name="Normal 11 3 3 3 2 2_QR_TAB_1.4_1.5_1.11" xfId="5018" xr:uid="{00000000-0005-0000-0000-00008F130000}"/>
    <cellStyle name="Normal 11 3 3 3 2 3" xfId="5019" xr:uid="{00000000-0005-0000-0000-000090130000}"/>
    <cellStyle name="Normal 11 3 3 3 2 3 2" xfId="5020" xr:uid="{00000000-0005-0000-0000-000091130000}"/>
    <cellStyle name="Normal 11 3 3 3 2 3_QR_TAB_1.4_1.5_1.11" xfId="5021" xr:uid="{00000000-0005-0000-0000-000092130000}"/>
    <cellStyle name="Normal 11 3 3 3 2 4" xfId="5022" xr:uid="{00000000-0005-0000-0000-000093130000}"/>
    <cellStyle name="Normal 11 3 3 3 2_QR_TAB_1.4_1.5_1.11" xfId="5023" xr:uid="{00000000-0005-0000-0000-000094130000}"/>
    <cellStyle name="Normal 11 3 3 3 3" xfId="5024" xr:uid="{00000000-0005-0000-0000-000095130000}"/>
    <cellStyle name="Normal 11 3 3 3 3 2" xfId="5025" xr:uid="{00000000-0005-0000-0000-000096130000}"/>
    <cellStyle name="Normal 11 3 3 3 3 2 2" xfId="5026" xr:uid="{00000000-0005-0000-0000-000097130000}"/>
    <cellStyle name="Normal 11 3 3 3 3 2 2 2" xfId="5027" xr:uid="{00000000-0005-0000-0000-000098130000}"/>
    <cellStyle name="Normal 11 3 3 3 3 2 2_QR_TAB_1.4_1.5_1.11" xfId="5028" xr:uid="{00000000-0005-0000-0000-000099130000}"/>
    <cellStyle name="Normal 11 3 3 3 3 2 3" xfId="5029" xr:uid="{00000000-0005-0000-0000-00009A130000}"/>
    <cellStyle name="Normal 11 3 3 3 3 2_QR_TAB_1.4_1.5_1.11" xfId="5030" xr:uid="{00000000-0005-0000-0000-00009B130000}"/>
    <cellStyle name="Normal 11 3 3 3 3_QR_TAB_1.4_1.5_1.11" xfId="5031" xr:uid="{00000000-0005-0000-0000-00009C130000}"/>
    <cellStyle name="Normal 11 3 3 3 4" xfId="5032" xr:uid="{00000000-0005-0000-0000-00009D130000}"/>
    <cellStyle name="Normal 11 3 3 3 4 2" xfId="5033" xr:uid="{00000000-0005-0000-0000-00009E130000}"/>
    <cellStyle name="Normal 11 3 3 3 4 2 2" xfId="5034" xr:uid="{00000000-0005-0000-0000-00009F130000}"/>
    <cellStyle name="Normal 11 3 3 3 4 2_QR_TAB_1.4_1.5_1.11" xfId="5035" xr:uid="{00000000-0005-0000-0000-0000A0130000}"/>
    <cellStyle name="Normal 11 3 3 3 4 3" xfId="5036" xr:uid="{00000000-0005-0000-0000-0000A1130000}"/>
    <cellStyle name="Normal 11 3 3 3 4_QR_TAB_1.4_1.5_1.11" xfId="5037" xr:uid="{00000000-0005-0000-0000-0000A2130000}"/>
    <cellStyle name="Normal 11 3 3 3 5" xfId="5038" xr:uid="{00000000-0005-0000-0000-0000A3130000}"/>
    <cellStyle name="Normal 11 3 3 3 5 2" xfId="5039" xr:uid="{00000000-0005-0000-0000-0000A4130000}"/>
    <cellStyle name="Normal 11 3 3 3 5_QR_TAB_1.4_1.5_1.11" xfId="5040" xr:uid="{00000000-0005-0000-0000-0000A5130000}"/>
    <cellStyle name="Normal 11 3 3 3 6" xfId="5041" xr:uid="{00000000-0005-0000-0000-0000A6130000}"/>
    <cellStyle name="Normal 11 3 3 3_checks flows" xfId="5042" xr:uid="{00000000-0005-0000-0000-0000A7130000}"/>
    <cellStyle name="Normal 11 3 3 4" xfId="5043" xr:uid="{00000000-0005-0000-0000-0000A8130000}"/>
    <cellStyle name="Normal 11 3 3 4 2" xfId="5044" xr:uid="{00000000-0005-0000-0000-0000A9130000}"/>
    <cellStyle name="Normal 11 3 3 4 2 2" xfId="5045" xr:uid="{00000000-0005-0000-0000-0000AA130000}"/>
    <cellStyle name="Normal 11 3 3 4 2 2 2" xfId="5046" xr:uid="{00000000-0005-0000-0000-0000AB130000}"/>
    <cellStyle name="Normal 11 3 3 4 2 2 2 2" xfId="5047" xr:uid="{00000000-0005-0000-0000-0000AC130000}"/>
    <cellStyle name="Normal 11 3 3 4 2 2 2_QR_TAB_1.4_1.5_1.11" xfId="5048" xr:uid="{00000000-0005-0000-0000-0000AD130000}"/>
    <cellStyle name="Normal 11 3 3 4 2 2 3" xfId="5049" xr:uid="{00000000-0005-0000-0000-0000AE130000}"/>
    <cellStyle name="Normal 11 3 3 4 2 2_QR_TAB_1.4_1.5_1.11" xfId="5050" xr:uid="{00000000-0005-0000-0000-0000AF130000}"/>
    <cellStyle name="Normal 11 3 3 4 2 3" xfId="5051" xr:uid="{00000000-0005-0000-0000-0000B0130000}"/>
    <cellStyle name="Normal 11 3 3 4 2 3 2" xfId="5052" xr:uid="{00000000-0005-0000-0000-0000B1130000}"/>
    <cellStyle name="Normal 11 3 3 4 2 3_QR_TAB_1.4_1.5_1.11" xfId="5053" xr:uid="{00000000-0005-0000-0000-0000B2130000}"/>
    <cellStyle name="Normal 11 3 3 4 2 4" xfId="5054" xr:uid="{00000000-0005-0000-0000-0000B3130000}"/>
    <cellStyle name="Normal 11 3 3 4 2_QR_TAB_1.4_1.5_1.11" xfId="5055" xr:uid="{00000000-0005-0000-0000-0000B4130000}"/>
    <cellStyle name="Normal 11 3 3 4 3" xfId="5056" xr:uid="{00000000-0005-0000-0000-0000B5130000}"/>
    <cellStyle name="Normal 11 3 3 4 3 2" xfId="5057" xr:uid="{00000000-0005-0000-0000-0000B6130000}"/>
    <cellStyle name="Normal 11 3 3 4 3 2 2" xfId="5058" xr:uid="{00000000-0005-0000-0000-0000B7130000}"/>
    <cellStyle name="Normal 11 3 3 4 3 2 2 2" xfId="5059" xr:uid="{00000000-0005-0000-0000-0000B8130000}"/>
    <cellStyle name="Normal 11 3 3 4 3 2 2_QR_TAB_1.4_1.5_1.11" xfId="5060" xr:uid="{00000000-0005-0000-0000-0000B9130000}"/>
    <cellStyle name="Normal 11 3 3 4 3 2 3" xfId="5061" xr:uid="{00000000-0005-0000-0000-0000BA130000}"/>
    <cellStyle name="Normal 11 3 3 4 3 2_QR_TAB_1.4_1.5_1.11" xfId="5062" xr:uid="{00000000-0005-0000-0000-0000BB130000}"/>
    <cellStyle name="Normal 11 3 3 4 3_QR_TAB_1.4_1.5_1.11" xfId="5063" xr:uid="{00000000-0005-0000-0000-0000BC130000}"/>
    <cellStyle name="Normal 11 3 3 4 4" xfId="5064" xr:uid="{00000000-0005-0000-0000-0000BD130000}"/>
    <cellStyle name="Normal 11 3 3 4 4 2" xfId="5065" xr:uid="{00000000-0005-0000-0000-0000BE130000}"/>
    <cellStyle name="Normal 11 3 3 4 4 2 2" xfId="5066" xr:uid="{00000000-0005-0000-0000-0000BF130000}"/>
    <cellStyle name="Normal 11 3 3 4 4 2_QR_TAB_1.4_1.5_1.11" xfId="5067" xr:uid="{00000000-0005-0000-0000-0000C0130000}"/>
    <cellStyle name="Normal 11 3 3 4 4 3" xfId="5068" xr:uid="{00000000-0005-0000-0000-0000C1130000}"/>
    <cellStyle name="Normal 11 3 3 4 4_QR_TAB_1.4_1.5_1.11" xfId="5069" xr:uid="{00000000-0005-0000-0000-0000C2130000}"/>
    <cellStyle name="Normal 11 3 3 4 5" xfId="5070" xr:uid="{00000000-0005-0000-0000-0000C3130000}"/>
    <cellStyle name="Normal 11 3 3 4 5 2" xfId="5071" xr:uid="{00000000-0005-0000-0000-0000C4130000}"/>
    <cellStyle name="Normal 11 3 3 4 5_QR_TAB_1.4_1.5_1.11" xfId="5072" xr:uid="{00000000-0005-0000-0000-0000C5130000}"/>
    <cellStyle name="Normal 11 3 3 4 6" xfId="5073" xr:uid="{00000000-0005-0000-0000-0000C6130000}"/>
    <cellStyle name="Normal 11 3 3 4_checks flows" xfId="5074" xr:uid="{00000000-0005-0000-0000-0000C7130000}"/>
    <cellStyle name="Normal 11 3 3 5" xfId="5075" xr:uid="{00000000-0005-0000-0000-0000C8130000}"/>
    <cellStyle name="Normal 11 3 3 5 2" xfId="5076" xr:uid="{00000000-0005-0000-0000-0000C9130000}"/>
    <cellStyle name="Normal 11 3 3 5 2 2" xfId="5077" xr:uid="{00000000-0005-0000-0000-0000CA130000}"/>
    <cellStyle name="Normal 11 3 3 5 2 2 2" xfId="5078" xr:uid="{00000000-0005-0000-0000-0000CB130000}"/>
    <cellStyle name="Normal 11 3 3 5 2 2 2 2" xfId="5079" xr:uid="{00000000-0005-0000-0000-0000CC130000}"/>
    <cellStyle name="Normal 11 3 3 5 2 2 2_QR_TAB_1.4_1.5_1.11" xfId="5080" xr:uid="{00000000-0005-0000-0000-0000CD130000}"/>
    <cellStyle name="Normal 11 3 3 5 2 2 3" xfId="5081" xr:uid="{00000000-0005-0000-0000-0000CE130000}"/>
    <cellStyle name="Normal 11 3 3 5 2 2_QR_TAB_1.4_1.5_1.11" xfId="5082" xr:uid="{00000000-0005-0000-0000-0000CF130000}"/>
    <cellStyle name="Normal 11 3 3 5 2 3" xfId="5083" xr:uid="{00000000-0005-0000-0000-0000D0130000}"/>
    <cellStyle name="Normal 11 3 3 5 2 3 2" xfId="5084" xr:uid="{00000000-0005-0000-0000-0000D1130000}"/>
    <cellStyle name="Normal 11 3 3 5 2 3_QR_TAB_1.4_1.5_1.11" xfId="5085" xr:uid="{00000000-0005-0000-0000-0000D2130000}"/>
    <cellStyle name="Normal 11 3 3 5 2 4" xfId="5086" xr:uid="{00000000-0005-0000-0000-0000D3130000}"/>
    <cellStyle name="Normal 11 3 3 5 2_QR_TAB_1.4_1.5_1.11" xfId="5087" xr:uid="{00000000-0005-0000-0000-0000D4130000}"/>
    <cellStyle name="Normal 11 3 3 5 3" xfId="5088" xr:uid="{00000000-0005-0000-0000-0000D5130000}"/>
    <cellStyle name="Normal 11 3 3 5 3 2" xfId="5089" xr:uid="{00000000-0005-0000-0000-0000D6130000}"/>
    <cellStyle name="Normal 11 3 3 5 3 2 2" xfId="5090" xr:uid="{00000000-0005-0000-0000-0000D7130000}"/>
    <cellStyle name="Normal 11 3 3 5 3 2 2 2" xfId="5091" xr:uid="{00000000-0005-0000-0000-0000D8130000}"/>
    <cellStyle name="Normal 11 3 3 5 3 2 2_QR_TAB_1.4_1.5_1.11" xfId="5092" xr:uid="{00000000-0005-0000-0000-0000D9130000}"/>
    <cellStyle name="Normal 11 3 3 5 3 2 3" xfId="5093" xr:uid="{00000000-0005-0000-0000-0000DA130000}"/>
    <cellStyle name="Normal 11 3 3 5 3 2_QR_TAB_1.4_1.5_1.11" xfId="5094" xr:uid="{00000000-0005-0000-0000-0000DB130000}"/>
    <cellStyle name="Normal 11 3 3 5 3_QR_TAB_1.4_1.5_1.11" xfId="5095" xr:uid="{00000000-0005-0000-0000-0000DC130000}"/>
    <cellStyle name="Normal 11 3 3 5 4" xfId="5096" xr:uid="{00000000-0005-0000-0000-0000DD130000}"/>
    <cellStyle name="Normal 11 3 3 5 4 2" xfId="5097" xr:uid="{00000000-0005-0000-0000-0000DE130000}"/>
    <cellStyle name="Normal 11 3 3 5 4 2 2" xfId="5098" xr:uid="{00000000-0005-0000-0000-0000DF130000}"/>
    <cellStyle name="Normal 11 3 3 5 4 2_QR_TAB_1.4_1.5_1.11" xfId="5099" xr:uid="{00000000-0005-0000-0000-0000E0130000}"/>
    <cellStyle name="Normal 11 3 3 5 4 3" xfId="5100" xr:uid="{00000000-0005-0000-0000-0000E1130000}"/>
    <cellStyle name="Normal 11 3 3 5 4_QR_TAB_1.4_1.5_1.11" xfId="5101" xr:uid="{00000000-0005-0000-0000-0000E2130000}"/>
    <cellStyle name="Normal 11 3 3 5 5" xfId="5102" xr:uid="{00000000-0005-0000-0000-0000E3130000}"/>
    <cellStyle name="Normal 11 3 3 5 5 2" xfId="5103" xr:uid="{00000000-0005-0000-0000-0000E4130000}"/>
    <cellStyle name="Normal 11 3 3 5 5_QR_TAB_1.4_1.5_1.11" xfId="5104" xr:uid="{00000000-0005-0000-0000-0000E5130000}"/>
    <cellStyle name="Normal 11 3 3 5 6" xfId="5105" xr:uid="{00000000-0005-0000-0000-0000E6130000}"/>
    <cellStyle name="Normal 11 3 3 5_checks flows" xfId="5106" xr:uid="{00000000-0005-0000-0000-0000E7130000}"/>
    <cellStyle name="Normal 11 3 3 6" xfId="5107" xr:uid="{00000000-0005-0000-0000-0000E8130000}"/>
    <cellStyle name="Normal 11 3 3 6 2" xfId="5108" xr:uid="{00000000-0005-0000-0000-0000E9130000}"/>
    <cellStyle name="Normal 11 3 3 6 2 2" xfId="5109" xr:uid="{00000000-0005-0000-0000-0000EA130000}"/>
    <cellStyle name="Normal 11 3 3 6 2 2 2" xfId="5110" xr:uid="{00000000-0005-0000-0000-0000EB130000}"/>
    <cellStyle name="Normal 11 3 3 6 2 2 2 2" xfId="5111" xr:uid="{00000000-0005-0000-0000-0000EC130000}"/>
    <cellStyle name="Normal 11 3 3 6 2 2 2_QR_TAB_1.4_1.5_1.11" xfId="5112" xr:uid="{00000000-0005-0000-0000-0000ED130000}"/>
    <cellStyle name="Normal 11 3 3 6 2 2 3" xfId="5113" xr:uid="{00000000-0005-0000-0000-0000EE130000}"/>
    <cellStyle name="Normal 11 3 3 6 2 2_QR_TAB_1.4_1.5_1.11" xfId="5114" xr:uid="{00000000-0005-0000-0000-0000EF130000}"/>
    <cellStyle name="Normal 11 3 3 6 2 3" xfId="5115" xr:uid="{00000000-0005-0000-0000-0000F0130000}"/>
    <cellStyle name="Normal 11 3 3 6 2 3 2" xfId="5116" xr:uid="{00000000-0005-0000-0000-0000F1130000}"/>
    <cellStyle name="Normal 11 3 3 6 2 3_QR_TAB_1.4_1.5_1.11" xfId="5117" xr:uid="{00000000-0005-0000-0000-0000F2130000}"/>
    <cellStyle name="Normal 11 3 3 6 2 4" xfId="5118" xr:uid="{00000000-0005-0000-0000-0000F3130000}"/>
    <cellStyle name="Normal 11 3 3 6 2_QR_TAB_1.4_1.5_1.11" xfId="5119" xr:uid="{00000000-0005-0000-0000-0000F4130000}"/>
    <cellStyle name="Normal 11 3 3 6 3" xfId="5120" xr:uid="{00000000-0005-0000-0000-0000F5130000}"/>
    <cellStyle name="Normal 11 3 3 6 3 2" xfId="5121" xr:uid="{00000000-0005-0000-0000-0000F6130000}"/>
    <cellStyle name="Normal 11 3 3 6 3 2 2" xfId="5122" xr:uid="{00000000-0005-0000-0000-0000F7130000}"/>
    <cellStyle name="Normal 11 3 3 6 3 2 2 2" xfId="5123" xr:uid="{00000000-0005-0000-0000-0000F8130000}"/>
    <cellStyle name="Normal 11 3 3 6 3 2 2_QR_TAB_1.4_1.5_1.11" xfId="5124" xr:uid="{00000000-0005-0000-0000-0000F9130000}"/>
    <cellStyle name="Normal 11 3 3 6 3 2 3" xfId="5125" xr:uid="{00000000-0005-0000-0000-0000FA130000}"/>
    <cellStyle name="Normal 11 3 3 6 3 2_QR_TAB_1.4_1.5_1.11" xfId="5126" xr:uid="{00000000-0005-0000-0000-0000FB130000}"/>
    <cellStyle name="Normal 11 3 3 6 3_QR_TAB_1.4_1.5_1.11" xfId="5127" xr:uid="{00000000-0005-0000-0000-0000FC130000}"/>
    <cellStyle name="Normal 11 3 3 6 4" xfId="5128" xr:uid="{00000000-0005-0000-0000-0000FD130000}"/>
    <cellStyle name="Normal 11 3 3 6 4 2" xfId="5129" xr:uid="{00000000-0005-0000-0000-0000FE130000}"/>
    <cellStyle name="Normal 11 3 3 6 4 2 2" xfId="5130" xr:uid="{00000000-0005-0000-0000-0000FF130000}"/>
    <cellStyle name="Normal 11 3 3 6 4 2_QR_TAB_1.4_1.5_1.11" xfId="5131" xr:uid="{00000000-0005-0000-0000-000000140000}"/>
    <cellStyle name="Normal 11 3 3 6 4 3" xfId="5132" xr:uid="{00000000-0005-0000-0000-000001140000}"/>
    <cellStyle name="Normal 11 3 3 6 4_QR_TAB_1.4_1.5_1.11" xfId="5133" xr:uid="{00000000-0005-0000-0000-000002140000}"/>
    <cellStyle name="Normal 11 3 3 6 5" xfId="5134" xr:uid="{00000000-0005-0000-0000-000003140000}"/>
    <cellStyle name="Normal 11 3 3 6 5 2" xfId="5135" xr:uid="{00000000-0005-0000-0000-000004140000}"/>
    <cellStyle name="Normal 11 3 3 6 5_QR_TAB_1.4_1.5_1.11" xfId="5136" xr:uid="{00000000-0005-0000-0000-000005140000}"/>
    <cellStyle name="Normal 11 3 3 6 6" xfId="5137" xr:uid="{00000000-0005-0000-0000-000006140000}"/>
    <cellStyle name="Normal 11 3 3 6_checks flows" xfId="5138" xr:uid="{00000000-0005-0000-0000-000007140000}"/>
    <cellStyle name="Normal 11 3 3 7" xfId="5139" xr:uid="{00000000-0005-0000-0000-000008140000}"/>
    <cellStyle name="Normal 11 3 3 7 2" xfId="5140" xr:uid="{00000000-0005-0000-0000-000009140000}"/>
    <cellStyle name="Normal 11 3 3 7 2 2" xfId="5141" xr:uid="{00000000-0005-0000-0000-00000A140000}"/>
    <cellStyle name="Normal 11 3 3 7 2 2 2" xfId="5142" xr:uid="{00000000-0005-0000-0000-00000B140000}"/>
    <cellStyle name="Normal 11 3 3 7 2 2 2 2" xfId="5143" xr:uid="{00000000-0005-0000-0000-00000C140000}"/>
    <cellStyle name="Normal 11 3 3 7 2 2 2_QR_TAB_1.4_1.5_1.11" xfId="5144" xr:uid="{00000000-0005-0000-0000-00000D140000}"/>
    <cellStyle name="Normal 11 3 3 7 2 2 3" xfId="5145" xr:uid="{00000000-0005-0000-0000-00000E140000}"/>
    <cellStyle name="Normal 11 3 3 7 2 2_QR_TAB_1.4_1.5_1.11" xfId="5146" xr:uid="{00000000-0005-0000-0000-00000F140000}"/>
    <cellStyle name="Normal 11 3 3 7 2 3" xfId="5147" xr:uid="{00000000-0005-0000-0000-000010140000}"/>
    <cellStyle name="Normal 11 3 3 7 2 3 2" xfId="5148" xr:uid="{00000000-0005-0000-0000-000011140000}"/>
    <cellStyle name="Normal 11 3 3 7 2 3_QR_TAB_1.4_1.5_1.11" xfId="5149" xr:uid="{00000000-0005-0000-0000-000012140000}"/>
    <cellStyle name="Normal 11 3 3 7 2 4" xfId="5150" xr:uid="{00000000-0005-0000-0000-000013140000}"/>
    <cellStyle name="Normal 11 3 3 7 2_QR_TAB_1.4_1.5_1.11" xfId="5151" xr:uid="{00000000-0005-0000-0000-000014140000}"/>
    <cellStyle name="Normal 11 3 3 7 3" xfId="5152" xr:uid="{00000000-0005-0000-0000-000015140000}"/>
    <cellStyle name="Normal 11 3 3 7 3 2" xfId="5153" xr:uid="{00000000-0005-0000-0000-000016140000}"/>
    <cellStyle name="Normal 11 3 3 7 3 2 2" xfId="5154" xr:uid="{00000000-0005-0000-0000-000017140000}"/>
    <cellStyle name="Normal 11 3 3 7 3 2_QR_TAB_1.4_1.5_1.11" xfId="5155" xr:uid="{00000000-0005-0000-0000-000018140000}"/>
    <cellStyle name="Normal 11 3 3 7 3 3" xfId="5156" xr:uid="{00000000-0005-0000-0000-000019140000}"/>
    <cellStyle name="Normal 11 3 3 7 3_QR_TAB_1.4_1.5_1.11" xfId="5157" xr:uid="{00000000-0005-0000-0000-00001A140000}"/>
    <cellStyle name="Normal 11 3 3 7 4" xfId="5158" xr:uid="{00000000-0005-0000-0000-00001B140000}"/>
    <cellStyle name="Normal 11 3 3 7 4 2" xfId="5159" xr:uid="{00000000-0005-0000-0000-00001C140000}"/>
    <cellStyle name="Normal 11 3 3 7 4_QR_TAB_1.4_1.5_1.11" xfId="5160" xr:uid="{00000000-0005-0000-0000-00001D140000}"/>
    <cellStyle name="Normal 11 3 3 7 5" xfId="5161" xr:uid="{00000000-0005-0000-0000-00001E140000}"/>
    <cellStyle name="Normal 11 3 3 7_checks flows" xfId="5162" xr:uid="{00000000-0005-0000-0000-00001F140000}"/>
    <cellStyle name="Normal 11 3 3 8" xfId="5163" xr:uid="{00000000-0005-0000-0000-000020140000}"/>
    <cellStyle name="Normal 11 3 3 8 2" xfId="5164" xr:uid="{00000000-0005-0000-0000-000021140000}"/>
    <cellStyle name="Normal 11 3 3 8 2 2" xfId="5165" xr:uid="{00000000-0005-0000-0000-000022140000}"/>
    <cellStyle name="Normal 11 3 3 8 2 2 2" xfId="5166" xr:uid="{00000000-0005-0000-0000-000023140000}"/>
    <cellStyle name="Normal 11 3 3 8 2 2_QR_TAB_1.4_1.5_1.11" xfId="5167" xr:uid="{00000000-0005-0000-0000-000024140000}"/>
    <cellStyle name="Normal 11 3 3 8 2 3" xfId="5168" xr:uid="{00000000-0005-0000-0000-000025140000}"/>
    <cellStyle name="Normal 11 3 3 8 2_QR_TAB_1.4_1.5_1.11" xfId="5169" xr:uid="{00000000-0005-0000-0000-000026140000}"/>
    <cellStyle name="Normal 11 3 3 8 3" xfId="5170" xr:uid="{00000000-0005-0000-0000-000027140000}"/>
    <cellStyle name="Normal 11 3 3 8 3 2" xfId="5171" xr:uid="{00000000-0005-0000-0000-000028140000}"/>
    <cellStyle name="Normal 11 3 3 8 3_QR_TAB_1.4_1.5_1.11" xfId="5172" xr:uid="{00000000-0005-0000-0000-000029140000}"/>
    <cellStyle name="Normal 11 3 3 8 4" xfId="5173" xr:uid="{00000000-0005-0000-0000-00002A140000}"/>
    <cellStyle name="Normal 11 3 3 8_QR_TAB_1.4_1.5_1.11" xfId="5174" xr:uid="{00000000-0005-0000-0000-00002B140000}"/>
    <cellStyle name="Normal 11 3 3 9" xfId="5175" xr:uid="{00000000-0005-0000-0000-00002C140000}"/>
    <cellStyle name="Normal 11 3 3 9 2" xfId="5176" xr:uid="{00000000-0005-0000-0000-00002D140000}"/>
    <cellStyle name="Normal 11 3 3 9 2 2" xfId="5177" xr:uid="{00000000-0005-0000-0000-00002E140000}"/>
    <cellStyle name="Normal 11 3 3 9 2 2 2" xfId="5178" xr:uid="{00000000-0005-0000-0000-00002F140000}"/>
    <cellStyle name="Normal 11 3 3 9 2 2_QR_TAB_1.4_1.5_1.11" xfId="5179" xr:uid="{00000000-0005-0000-0000-000030140000}"/>
    <cellStyle name="Normal 11 3 3 9 2 3" xfId="5180" xr:uid="{00000000-0005-0000-0000-000031140000}"/>
    <cellStyle name="Normal 11 3 3 9 2_QR_TAB_1.4_1.5_1.11" xfId="5181" xr:uid="{00000000-0005-0000-0000-000032140000}"/>
    <cellStyle name="Normal 11 3 3 9_QR_TAB_1.4_1.5_1.11" xfId="5182" xr:uid="{00000000-0005-0000-0000-000033140000}"/>
    <cellStyle name="Normal 11 3 3_checks flows" xfId="5183" xr:uid="{00000000-0005-0000-0000-000034140000}"/>
    <cellStyle name="Normal 11 3 4" xfId="5184" xr:uid="{00000000-0005-0000-0000-000035140000}"/>
    <cellStyle name="Normal 11 3 4 2" xfId="5185" xr:uid="{00000000-0005-0000-0000-000036140000}"/>
    <cellStyle name="Normal 11 3 4 2 2" xfId="5186" xr:uid="{00000000-0005-0000-0000-000037140000}"/>
    <cellStyle name="Normal 11 3 4 2 2 2" xfId="5187" xr:uid="{00000000-0005-0000-0000-000038140000}"/>
    <cellStyle name="Normal 11 3 4 2 2 2 2" xfId="5188" xr:uid="{00000000-0005-0000-0000-000039140000}"/>
    <cellStyle name="Normal 11 3 4 2 2 2 2 2" xfId="5189" xr:uid="{00000000-0005-0000-0000-00003A140000}"/>
    <cellStyle name="Normal 11 3 4 2 2 2 2_QR_TAB_1.4_1.5_1.11" xfId="5190" xr:uid="{00000000-0005-0000-0000-00003B140000}"/>
    <cellStyle name="Normal 11 3 4 2 2 2 3" xfId="5191" xr:uid="{00000000-0005-0000-0000-00003C140000}"/>
    <cellStyle name="Normal 11 3 4 2 2 2_QR_TAB_1.4_1.5_1.11" xfId="5192" xr:uid="{00000000-0005-0000-0000-00003D140000}"/>
    <cellStyle name="Normal 11 3 4 2 2 3" xfId="5193" xr:uid="{00000000-0005-0000-0000-00003E140000}"/>
    <cellStyle name="Normal 11 3 4 2 2 3 2" xfId="5194" xr:uid="{00000000-0005-0000-0000-00003F140000}"/>
    <cellStyle name="Normal 11 3 4 2 2 3_QR_TAB_1.4_1.5_1.11" xfId="5195" xr:uid="{00000000-0005-0000-0000-000040140000}"/>
    <cellStyle name="Normal 11 3 4 2 2 4" xfId="5196" xr:uid="{00000000-0005-0000-0000-000041140000}"/>
    <cellStyle name="Normal 11 3 4 2 2_QR_TAB_1.4_1.5_1.11" xfId="5197" xr:uid="{00000000-0005-0000-0000-000042140000}"/>
    <cellStyle name="Normal 11 3 4 2 3" xfId="5198" xr:uid="{00000000-0005-0000-0000-000043140000}"/>
    <cellStyle name="Normal 11 3 4 2 3 2" xfId="5199" xr:uid="{00000000-0005-0000-0000-000044140000}"/>
    <cellStyle name="Normal 11 3 4 2 3 2 2" xfId="5200" xr:uid="{00000000-0005-0000-0000-000045140000}"/>
    <cellStyle name="Normal 11 3 4 2 3 2 2 2" xfId="5201" xr:uid="{00000000-0005-0000-0000-000046140000}"/>
    <cellStyle name="Normal 11 3 4 2 3 2 2_QR_TAB_1.4_1.5_1.11" xfId="5202" xr:uid="{00000000-0005-0000-0000-000047140000}"/>
    <cellStyle name="Normal 11 3 4 2 3 2 3" xfId="5203" xr:uid="{00000000-0005-0000-0000-000048140000}"/>
    <cellStyle name="Normal 11 3 4 2 3 2_QR_TAB_1.4_1.5_1.11" xfId="5204" xr:uid="{00000000-0005-0000-0000-000049140000}"/>
    <cellStyle name="Normal 11 3 4 2 3_QR_TAB_1.4_1.5_1.11" xfId="5205" xr:uid="{00000000-0005-0000-0000-00004A140000}"/>
    <cellStyle name="Normal 11 3 4 2 4" xfId="5206" xr:uid="{00000000-0005-0000-0000-00004B140000}"/>
    <cellStyle name="Normal 11 3 4 2 4 2" xfId="5207" xr:uid="{00000000-0005-0000-0000-00004C140000}"/>
    <cellStyle name="Normal 11 3 4 2 4 2 2" xfId="5208" xr:uid="{00000000-0005-0000-0000-00004D140000}"/>
    <cellStyle name="Normal 11 3 4 2 4 2_QR_TAB_1.4_1.5_1.11" xfId="5209" xr:uid="{00000000-0005-0000-0000-00004E140000}"/>
    <cellStyle name="Normal 11 3 4 2 4 3" xfId="5210" xr:uid="{00000000-0005-0000-0000-00004F140000}"/>
    <cellStyle name="Normal 11 3 4 2 4_QR_TAB_1.4_1.5_1.11" xfId="5211" xr:uid="{00000000-0005-0000-0000-000050140000}"/>
    <cellStyle name="Normal 11 3 4 2 5" xfId="5212" xr:uid="{00000000-0005-0000-0000-000051140000}"/>
    <cellStyle name="Normal 11 3 4 2 5 2" xfId="5213" xr:uid="{00000000-0005-0000-0000-000052140000}"/>
    <cellStyle name="Normal 11 3 4 2 5_QR_TAB_1.4_1.5_1.11" xfId="5214" xr:uid="{00000000-0005-0000-0000-000053140000}"/>
    <cellStyle name="Normal 11 3 4 2 6" xfId="5215" xr:uid="{00000000-0005-0000-0000-000054140000}"/>
    <cellStyle name="Normal 11 3 4 2_checks flows" xfId="5216" xr:uid="{00000000-0005-0000-0000-000055140000}"/>
    <cellStyle name="Normal 11 3 4 3" xfId="5217" xr:uid="{00000000-0005-0000-0000-000056140000}"/>
    <cellStyle name="Normal 11 3 4 3 2" xfId="5218" xr:uid="{00000000-0005-0000-0000-000057140000}"/>
    <cellStyle name="Normal 11 3 4 3 2 2" xfId="5219" xr:uid="{00000000-0005-0000-0000-000058140000}"/>
    <cellStyle name="Normal 11 3 4 3 2 2 2" xfId="5220" xr:uid="{00000000-0005-0000-0000-000059140000}"/>
    <cellStyle name="Normal 11 3 4 3 2 2 2 2" xfId="5221" xr:uid="{00000000-0005-0000-0000-00005A140000}"/>
    <cellStyle name="Normal 11 3 4 3 2 2 2_QR_TAB_1.4_1.5_1.11" xfId="5222" xr:uid="{00000000-0005-0000-0000-00005B140000}"/>
    <cellStyle name="Normal 11 3 4 3 2 2 3" xfId="5223" xr:uid="{00000000-0005-0000-0000-00005C140000}"/>
    <cellStyle name="Normal 11 3 4 3 2 2_QR_TAB_1.4_1.5_1.11" xfId="5224" xr:uid="{00000000-0005-0000-0000-00005D140000}"/>
    <cellStyle name="Normal 11 3 4 3 2 3" xfId="5225" xr:uid="{00000000-0005-0000-0000-00005E140000}"/>
    <cellStyle name="Normal 11 3 4 3 2 3 2" xfId="5226" xr:uid="{00000000-0005-0000-0000-00005F140000}"/>
    <cellStyle name="Normal 11 3 4 3 2 3_QR_TAB_1.4_1.5_1.11" xfId="5227" xr:uid="{00000000-0005-0000-0000-000060140000}"/>
    <cellStyle name="Normal 11 3 4 3 2 4" xfId="5228" xr:uid="{00000000-0005-0000-0000-000061140000}"/>
    <cellStyle name="Normal 11 3 4 3 2_QR_TAB_1.4_1.5_1.11" xfId="5229" xr:uid="{00000000-0005-0000-0000-000062140000}"/>
    <cellStyle name="Normal 11 3 4 3 3" xfId="5230" xr:uid="{00000000-0005-0000-0000-000063140000}"/>
    <cellStyle name="Normal 11 3 4 3 3 2" xfId="5231" xr:uid="{00000000-0005-0000-0000-000064140000}"/>
    <cellStyle name="Normal 11 3 4 3 3 2 2" xfId="5232" xr:uid="{00000000-0005-0000-0000-000065140000}"/>
    <cellStyle name="Normal 11 3 4 3 3 2_QR_TAB_1.4_1.5_1.11" xfId="5233" xr:uid="{00000000-0005-0000-0000-000066140000}"/>
    <cellStyle name="Normal 11 3 4 3 3 3" xfId="5234" xr:uid="{00000000-0005-0000-0000-000067140000}"/>
    <cellStyle name="Normal 11 3 4 3 3_QR_TAB_1.4_1.5_1.11" xfId="5235" xr:uid="{00000000-0005-0000-0000-000068140000}"/>
    <cellStyle name="Normal 11 3 4 3 4" xfId="5236" xr:uid="{00000000-0005-0000-0000-000069140000}"/>
    <cellStyle name="Normal 11 3 4 3 4 2" xfId="5237" xr:uid="{00000000-0005-0000-0000-00006A140000}"/>
    <cellStyle name="Normal 11 3 4 3 4_QR_TAB_1.4_1.5_1.11" xfId="5238" xr:uid="{00000000-0005-0000-0000-00006B140000}"/>
    <cellStyle name="Normal 11 3 4 3 5" xfId="5239" xr:uid="{00000000-0005-0000-0000-00006C140000}"/>
    <cellStyle name="Normal 11 3 4 3_checks flows" xfId="5240" xr:uid="{00000000-0005-0000-0000-00006D140000}"/>
    <cellStyle name="Normal 11 3 4 4" xfId="5241" xr:uid="{00000000-0005-0000-0000-00006E140000}"/>
    <cellStyle name="Normal 11 3 4 4 2" xfId="5242" xr:uid="{00000000-0005-0000-0000-00006F140000}"/>
    <cellStyle name="Normal 11 3 4 4 2 2" xfId="5243" xr:uid="{00000000-0005-0000-0000-000070140000}"/>
    <cellStyle name="Normal 11 3 4 4 2 2 2" xfId="5244" xr:uid="{00000000-0005-0000-0000-000071140000}"/>
    <cellStyle name="Normal 11 3 4 4 2 2_QR_TAB_1.4_1.5_1.11" xfId="5245" xr:uid="{00000000-0005-0000-0000-000072140000}"/>
    <cellStyle name="Normal 11 3 4 4 2 3" xfId="5246" xr:uid="{00000000-0005-0000-0000-000073140000}"/>
    <cellStyle name="Normal 11 3 4 4 2_QR_TAB_1.4_1.5_1.11" xfId="5247" xr:uid="{00000000-0005-0000-0000-000074140000}"/>
    <cellStyle name="Normal 11 3 4 4 3" xfId="5248" xr:uid="{00000000-0005-0000-0000-000075140000}"/>
    <cellStyle name="Normal 11 3 4 4 3 2" xfId="5249" xr:uid="{00000000-0005-0000-0000-000076140000}"/>
    <cellStyle name="Normal 11 3 4 4 3_QR_TAB_1.4_1.5_1.11" xfId="5250" xr:uid="{00000000-0005-0000-0000-000077140000}"/>
    <cellStyle name="Normal 11 3 4 4 4" xfId="5251" xr:uid="{00000000-0005-0000-0000-000078140000}"/>
    <cellStyle name="Normal 11 3 4 4_QR_TAB_1.4_1.5_1.11" xfId="5252" xr:uid="{00000000-0005-0000-0000-000079140000}"/>
    <cellStyle name="Normal 11 3 4 5" xfId="5253" xr:uid="{00000000-0005-0000-0000-00007A140000}"/>
    <cellStyle name="Normal 11 3 4 5 2" xfId="5254" xr:uid="{00000000-0005-0000-0000-00007B140000}"/>
    <cellStyle name="Normal 11 3 4 5 2 2" xfId="5255" xr:uid="{00000000-0005-0000-0000-00007C140000}"/>
    <cellStyle name="Normal 11 3 4 5 2 2 2" xfId="5256" xr:uid="{00000000-0005-0000-0000-00007D140000}"/>
    <cellStyle name="Normal 11 3 4 5 2 2_QR_TAB_1.4_1.5_1.11" xfId="5257" xr:uid="{00000000-0005-0000-0000-00007E140000}"/>
    <cellStyle name="Normal 11 3 4 5 2 3" xfId="5258" xr:uid="{00000000-0005-0000-0000-00007F140000}"/>
    <cellStyle name="Normal 11 3 4 5 2_QR_TAB_1.4_1.5_1.11" xfId="5259" xr:uid="{00000000-0005-0000-0000-000080140000}"/>
    <cellStyle name="Normal 11 3 4 5_QR_TAB_1.4_1.5_1.11" xfId="5260" xr:uid="{00000000-0005-0000-0000-000081140000}"/>
    <cellStyle name="Normal 11 3 4 6" xfId="5261" xr:uid="{00000000-0005-0000-0000-000082140000}"/>
    <cellStyle name="Normal 11 3 4 6 2" xfId="5262" xr:uid="{00000000-0005-0000-0000-000083140000}"/>
    <cellStyle name="Normal 11 3 4 6 2 2" xfId="5263" xr:uid="{00000000-0005-0000-0000-000084140000}"/>
    <cellStyle name="Normal 11 3 4 6 2_QR_TAB_1.4_1.5_1.11" xfId="5264" xr:uid="{00000000-0005-0000-0000-000085140000}"/>
    <cellStyle name="Normal 11 3 4 6 3" xfId="5265" xr:uid="{00000000-0005-0000-0000-000086140000}"/>
    <cellStyle name="Normal 11 3 4 6_QR_TAB_1.4_1.5_1.11" xfId="5266" xr:uid="{00000000-0005-0000-0000-000087140000}"/>
    <cellStyle name="Normal 11 3 4 7" xfId="5267" xr:uid="{00000000-0005-0000-0000-000088140000}"/>
    <cellStyle name="Normal 11 3 4 7 2" xfId="5268" xr:uid="{00000000-0005-0000-0000-000089140000}"/>
    <cellStyle name="Normal 11 3 4 7_QR_TAB_1.4_1.5_1.11" xfId="5269" xr:uid="{00000000-0005-0000-0000-00008A140000}"/>
    <cellStyle name="Normal 11 3 4 8" xfId="5270" xr:uid="{00000000-0005-0000-0000-00008B140000}"/>
    <cellStyle name="Normal 11 3 4_checks flows" xfId="5271" xr:uid="{00000000-0005-0000-0000-00008C140000}"/>
    <cellStyle name="Normal 11 3 5" xfId="5272" xr:uid="{00000000-0005-0000-0000-00008D140000}"/>
    <cellStyle name="Normal 11 3 5 2" xfId="5273" xr:uid="{00000000-0005-0000-0000-00008E140000}"/>
    <cellStyle name="Normal 11 3 5 2 2" xfId="5274" xr:uid="{00000000-0005-0000-0000-00008F140000}"/>
    <cellStyle name="Normal 11 3 5 2 2 2" xfId="5275" xr:uid="{00000000-0005-0000-0000-000090140000}"/>
    <cellStyle name="Normal 11 3 5 2 2 2 2" xfId="5276" xr:uid="{00000000-0005-0000-0000-000091140000}"/>
    <cellStyle name="Normal 11 3 5 2 2 2_QR_TAB_1.4_1.5_1.11" xfId="5277" xr:uid="{00000000-0005-0000-0000-000092140000}"/>
    <cellStyle name="Normal 11 3 5 2 2 3" xfId="5278" xr:uid="{00000000-0005-0000-0000-000093140000}"/>
    <cellStyle name="Normal 11 3 5 2 2_QR_TAB_1.4_1.5_1.11" xfId="5279" xr:uid="{00000000-0005-0000-0000-000094140000}"/>
    <cellStyle name="Normal 11 3 5 2 3" xfId="5280" xr:uid="{00000000-0005-0000-0000-000095140000}"/>
    <cellStyle name="Normal 11 3 5 2 3 2" xfId="5281" xr:uid="{00000000-0005-0000-0000-000096140000}"/>
    <cellStyle name="Normal 11 3 5 2 3_QR_TAB_1.4_1.5_1.11" xfId="5282" xr:uid="{00000000-0005-0000-0000-000097140000}"/>
    <cellStyle name="Normal 11 3 5 2 4" xfId="5283" xr:uid="{00000000-0005-0000-0000-000098140000}"/>
    <cellStyle name="Normal 11 3 5 2_QR_TAB_1.4_1.5_1.11" xfId="5284" xr:uid="{00000000-0005-0000-0000-000099140000}"/>
    <cellStyle name="Normal 11 3 5 3" xfId="5285" xr:uid="{00000000-0005-0000-0000-00009A140000}"/>
    <cellStyle name="Normal 11 3 5 3 2" xfId="5286" xr:uid="{00000000-0005-0000-0000-00009B140000}"/>
    <cellStyle name="Normal 11 3 5 3 2 2" xfId="5287" xr:uid="{00000000-0005-0000-0000-00009C140000}"/>
    <cellStyle name="Normal 11 3 5 3 2 2 2" xfId="5288" xr:uid="{00000000-0005-0000-0000-00009D140000}"/>
    <cellStyle name="Normal 11 3 5 3 2 2_QR_TAB_1.4_1.5_1.11" xfId="5289" xr:uid="{00000000-0005-0000-0000-00009E140000}"/>
    <cellStyle name="Normal 11 3 5 3 2 3" xfId="5290" xr:uid="{00000000-0005-0000-0000-00009F140000}"/>
    <cellStyle name="Normal 11 3 5 3 2_QR_TAB_1.4_1.5_1.11" xfId="5291" xr:uid="{00000000-0005-0000-0000-0000A0140000}"/>
    <cellStyle name="Normal 11 3 5 3_QR_TAB_1.4_1.5_1.11" xfId="5292" xr:uid="{00000000-0005-0000-0000-0000A1140000}"/>
    <cellStyle name="Normal 11 3 5 4" xfId="5293" xr:uid="{00000000-0005-0000-0000-0000A2140000}"/>
    <cellStyle name="Normal 11 3 5 4 2" xfId="5294" xr:uid="{00000000-0005-0000-0000-0000A3140000}"/>
    <cellStyle name="Normal 11 3 5 4 2 2" xfId="5295" xr:uid="{00000000-0005-0000-0000-0000A4140000}"/>
    <cellStyle name="Normal 11 3 5 4 2_QR_TAB_1.4_1.5_1.11" xfId="5296" xr:uid="{00000000-0005-0000-0000-0000A5140000}"/>
    <cellStyle name="Normal 11 3 5 4 3" xfId="5297" xr:uid="{00000000-0005-0000-0000-0000A6140000}"/>
    <cellStyle name="Normal 11 3 5 4_QR_TAB_1.4_1.5_1.11" xfId="5298" xr:uid="{00000000-0005-0000-0000-0000A7140000}"/>
    <cellStyle name="Normal 11 3 5 5" xfId="5299" xr:uid="{00000000-0005-0000-0000-0000A8140000}"/>
    <cellStyle name="Normal 11 3 5 5 2" xfId="5300" xr:uid="{00000000-0005-0000-0000-0000A9140000}"/>
    <cellStyle name="Normal 11 3 5 5_QR_TAB_1.4_1.5_1.11" xfId="5301" xr:uid="{00000000-0005-0000-0000-0000AA140000}"/>
    <cellStyle name="Normal 11 3 5 6" xfId="5302" xr:uid="{00000000-0005-0000-0000-0000AB140000}"/>
    <cellStyle name="Normal 11 3 5_checks flows" xfId="5303" xr:uid="{00000000-0005-0000-0000-0000AC140000}"/>
    <cellStyle name="Normal 11 3 6" xfId="5304" xr:uid="{00000000-0005-0000-0000-0000AD140000}"/>
    <cellStyle name="Normal 11 3 6 2" xfId="5305" xr:uid="{00000000-0005-0000-0000-0000AE140000}"/>
    <cellStyle name="Normal 11 3 6 2 2" xfId="5306" xr:uid="{00000000-0005-0000-0000-0000AF140000}"/>
    <cellStyle name="Normal 11 3 6 2 2 2" xfId="5307" xr:uid="{00000000-0005-0000-0000-0000B0140000}"/>
    <cellStyle name="Normal 11 3 6 2 2 2 2" xfId="5308" xr:uid="{00000000-0005-0000-0000-0000B1140000}"/>
    <cellStyle name="Normal 11 3 6 2 2 2_QR_TAB_1.4_1.5_1.11" xfId="5309" xr:uid="{00000000-0005-0000-0000-0000B2140000}"/>
    <cellStyle name="Normal 11 3 6 2 2 3" xfId="5310" xr:uid="{00000000-0005-0000-0000-0000B3140000}"/>
    <cellStyle name="Normal 11 3 6 2 2_QR_TAB_1.4_1.5_1.11" xfId="5311" xr:uid="{00000000-0005-0000-0000-0000B4140000}"/>
    <cellStyle name="Normal 11 3 6 2 3" xfId="5312" xr:uid="{00000000-0005-0000-0000-0000B5140000}"/>
    <cellStyle name="Normal 11 3 6 2 3 2" xfId="5313" xr:uid="{00000000-0005-0000-0000-0000B6140000}"/>
    <cellStyle name="Normal 11 3 6 2 3_QR_TAB_1.4_1.5_1.11" xfId="5314" xr:uid="{00000000-0005-0000-0000-0000B7140000}"/>
    <cellStyle name="Normal 11 3 6 2 4" xfId="5315" xr:uid="{00000000-0005-0000-0000-0000B8140000}"/>
    <cellStyle name="Normal 11 3 6 2_QR_TAB_1.4_1.5_1.11" xfId="5316" xr:uid="{00000000-0005-0000-0000-0000B9140000}"/>
    <cellStyle name="Normal 11 3 6 3" xfId="5317" xr:uid="{00000000-0005-0000-0000-0000BA140000}"/>
    <cellStyle name="Normal 11 3 6 3 2" xfId="5318" xr:uid="{00000000-0005-0000-0000-0000BB140000}"/>
    <cellStyle name="Normal 11 3 6 3 2 2" xfId="5319" xr:uid="{00000000-0005-0000-0000-0000BC140000}"/>
    <cellStyle name="Normal 11 3 6 3 2 2 2" xfId="5320" xr:uid="{00000000-0005-0000-0000-0000BD140000}"/>
    <cellStyle name="Normal 11 3 6 3 2 2_QR_TAB_1.4_1.5_1.11" xfId="5321" xr:uid="{00000000-0005-0000-0000-0000BE140000}"/>
    <cellStyle name="Normal 11 3 6 3 2 3" xfId="5322" xr:uid="{00000000-0005-0000-0000-0000BF140000}"/>
    <cellStyle name="Normal 11 3 6 3 2_QR_TAB_1.4_1.5_1.11" xfId="5323" xr:uid="{00000000-0005-0000-0000-0000C0140000}"/>
    <cellStyle name="Normal 11 3 6 3_QR_TAB_1.4_1.5_1.11" xfId="5324" xr:uid="{00000000-0005-0000-0000-0000C1140000}"/>
    <cellStyle name="Normal 11 3 6 4" xfId="5325" xr:uid="{00000000-0005-0000-0000-0000C2140000}"/>
    <cellStyle name="Normal 11 3 6 4 2" xfId="5326" xr:uid="{00000000-0005-0000-0000-0000C3140000}"/>
    <cellStyle name="Normal 11 3 6 4 2 2" xfId="5327" xr:uid="{00000000-0005-0000-0000-0000C4140000}"/>
    <cellStyle name="Normal 11 3 6 4 2_QR_TAB_1.4_1.5_1.11" xfId="5328" xr:uid="{00000000-0005-0000-0000-0000C5140000}"/>
    <cellStyle name="Normal 11 3 6 4 3" xfId="5329" xr:uid="{00000000-0005-0000-0000-0000C6140000}"/>
    <cellStyle name="Normal 11 3 6 4_QR_TAB_1.4_1.5_1.11" xfId="5330" xr:uid="{00000000-0005-0000-0000-0000C7140000}"/>
    <cellStyle name="Normal 11 3 6 5" xfId="5331" xr:uid="{00000000-0005-0000-0000-0000C8140000}"/>
    <cellStyle name="Normal 11 3 6 5 2" xfId="5332" xr:uid="{00000000-0005-0000-0000-0000C9140000}"/>
    <cellStyle name="Normal 11 3 6 5_QR_TAB_1.4_1.5_1.11" xfId="5333" xr:uid="{00000000-0005-0000-0000-0000CA140000}"/>
    <cellStyle name="Normal 11 3 6 6" xfId="5334" xr:uid="{00000000-0005-0000-0000-0000CB140000}"/>
    <cellStyle name="Normal 11 3 6_checks flows" xfId="5335" xr:uid="{00000000-0005-0000-0000-0000CC140000}"/>
    <cellStyle name="Normal 11 3 7" xfId="5336" xr:uid="{00000000-0005-0000-0000-0000CD140000}"/>
    <cellStyle name="Normal 11 3 7 2" xfId="5337" xr:uid="{00000000-0005-0000-0000-0000CE140000}"/>
    <cellStyle name="Normal 11 3 7 2 2" xfId="5338" xr:uid="{00000000-0005-0000-0000-0000CF140000}"/>
    <cellStyle name="Normal 11 3 7 2 2 2" xfId="5339" xr:uid="{00000000-0005-0000-0000-0000D0140000}"/>
    <cellStyle name="Normal 11 3 7 2 2 2 2" xfId="5340" xr:uid="{00000000-0005-0000-0000-0000D1140000}"/>
    <cellStyle name="Normal 11 3 7 2 2 2_QR_TAB_1.4_1.5_1.11" xfId="5341" xr:uid="{00000000-0005-0000-0000-0000D2140000}"/>
    <cellStyle name="Normal 11 3 7 2 2 3" xfId="5342" xr:uid="{00000000-0005-0000-0000-0000D3140000}"/>
    <cellStyle name="Normal 11 3 7 2 2_QR_TAB_1.4_1.5_1.11" xfId="5343" xr:uid="{00000000-0005-0000-0000-0000D4140000}"/>
    <cellStyle name="Normal 11 3 7 2 3" xfId="5344" xr:uid="{00000000-0005-0000-0000-0000D5140000}"/>
    <cellStyle name="Normal 11 3 7 2 3 2" xfId="5345" xr:uid="{00000000-0005-0000-0000-0000D6140000}"/>
    <cellStyle name="Normal 11 3 7 2 3_QR_TAB_1.4_1.5_1.11" xfId="5346" xr:uid="{00000000-0005-0000-0000-0000D7140000}"/>
    <cellStyle name="Normal 11 3 7 2 4" xfId="5347" xr:uid="{00000000-0005-0000-0000-0000D8140000}"/>
    <cellStyle name="Normal 11 3 7 2_QR_TAB_1.4_1.5_1.11" xfId="5348" xr:uid="{00000000-0005-0000-0000-0000D9140000}"/>
    <cellStyle name="Normal 11 3 7 3" xfId="5349" xr:uid="{00000000-0005-0000-0000-0000DA140000}"/>
    <cellStyle name="Normal 11 3 7 3 2" xfId="5350" xr:uid="{00000000-0005-0000-0000-0000DB140000}"/>
    <cellStyle name="Normal 11 3 7 3 2 2" xfId="5351" xr:uid="{00000000-0005-0000-0000-0000DC140000}"/>
    <cellStyle name="Normal 11 3 7 3 2 2 2" xfId="5352" xr:uid="{00000000-0005-0000-0000-0000DD140000}"/>
    <cellStyle name="Normal 11 3 7 3 2 2_QR_TAB_1.4_1.5_1.11" xfId="5353" xr:uid="{00000000-0005-0000-0000-0000DE140000}"/>
    <cellStyle name="Normal 11 3 7 3 2 3" xfId="5354" xr:uid="{00000000-0005-0000-0000-0000DF140000}"/>
    <cellStyle name="Normal 11 3 7 3 2_QR_TAB_1.4_1.5_1.11" xfId="5355" xr:uid="{00000000-0005-0000-0000-0000E0140000}"/>
    <cellStyle name="Normal 11 3 7 3_QR_TAB_1.4_1.5_1.11" xfId="5356" xr:uid="{00000000-0005-0000-0000-0000E1140000}"/>
    <cellStyle name="Normal 11 3 7 4" xfId="5357" xr:uid="{00000000-0005-0000-0000-0000E2140000}"/>
    <cellStyle name="Normal 11 3 7 4 2" xfId="5358" xr:uid="{00000000-0005-0000-0000-0000E3140000}"/>
    <cellStyle name="Normal 11 3 7 4 2 2" xfId="5359" xr:uid="{00000000-0005-0000-0000-0000E4140000}"/>
    <cellStyle name="Normal 11 3 7 4 2_QR_TAB_1.4_1.5_1.11" xfId="5360" xr:uid="{00000000-0005-0000-0000-0000E5140000}"/>
    <cellStyle name="Normal 11 3 7 4 3" xfId="5361" xr:uid="{00000000-0005-0000-0000-0000E6140000}"/>
    <cellStyle name="Normal 11 3 7 4_QR_TAB_1.4_1.5_1.11" xfId="5362" xr:uid="{00000000-0005-0000-0000-0000E7140000}"/>
    <cellStyle name="Normal 11 3 7 5" xfId="5363" xr:uid="{00000000-0005-0000-0000-0000E8140000}"/>
    <cellStyle name="Normal 11 3 7 5 2" xfId="5364" xr:uid="{00000000-0005-0000-0000-0000E9140000}"/>
    <cellStyle name="Normal 11 3 7 5_QR_TAB_1.4_1.5_1.11" xfId="5365" xr:uid="{00000000-0005-0000-0000-0000EA140000}"/>
    <cellStyle name="Normal 11 3 7 6" xfId="5366" xr:uid="{00000000-0005-0000-0000-0000EB140000}"/>
    <cellStyle name="Normal 11 3 7_checks flows" xfId="5367" xr:uid="{00000000-0005-0000-0000-0000EC140000}"/>
    <cellStyle name="Normal 11 3 8" xfId="5368" xr:uid="{00000000-0005-0000-0000-0000ED140000}"/>
    <cellStyle name="Normal 11 3 8 2" xfId="5369" xr:uid="{00000000-0005-0000-0000-0000EE140000}"/>
    <cellStyle name="Normal 11 3 8 2 2" xfId="5370" xr:uid="{00000000-0005-0000-0000-0000EF140000}"/>
    <cellStyle name="Normal 11 3 8 2 2 2" xfId="5371" xr:uid="{00000000-0005-0000-0000-0000F0140000}"/>
    <cellStyle name="Normal 11 3 8 2 2 2 2" xfId="5372" xr:uid="{00000000-0005-0000-0000-0000F1140000}"/>
    <cellStyle name="Normal 11 3 8 2 2 2_QR_TAB_1.4_1.5_1.11" xfId="5373" xr:uid="{00000000-0005-0000-0000-0000F2140000}"/>
    <cellStyle name="Normal 11 3 8 2 2 3" xfId="5374" xr:uid="{00000000-0005-0000-0000-0000F3140000}"/>
    <cellStyle name="Normal 11 3 8 2 2_QR_TAB_1.4_1.5_1.11" xfId="5375" xr:uid="{00000000-0005-0000-0000-0000F4140000}"/>
    <cellStyle name="Normal 11 3 8 2 3" xfId="5376" xr:uid="{00000000-0005-0000-0000-0000F5140000}"/>
    <cellStyle name="Normal 11 3 8 2 3 2" xfId="5377" xr:uid="{00000000-0005-0000-0000-0000F6140000}"/>
    <cellStyle name="Normal 11 3 8 2 3_QR_TAB_1.4_1.5_1.11" xfId="5378" xr:uid="{00000000-0005-0000-0000-0000F7140000}"/>
    <cellStyle name="Normal 11 3 8 2 4" xfId="5379" xr:uid="{00000000-0005-0000-0000-0000F8140000}"/>
    <cellStyle name="Normal 11 3 8 2_QR_TAB_1.4_1.5_1.11" xfId="5380" xr:uid="{00000000-0005-0000-0000-0000F9140000}"/>
    <cellStyle name="Normal 11 3 8 3" xfId="5381" xr:uid="{00000000-0005-0000-0000-0000FA140000}"/>
    <cellStyle name="Normal 11 3 8 3 2" xfId="5382" xr:uid="{00000000-0005-0000-0000-0000FB140000}"/>
    <cellStyle name="Normal 11 3 8 3 2 2" xfId="5383" xr:uid="{00000000-0005-0000-0000-0000FC140000}"/>
    <cellStyle name="Normal 11 3 8 3 2 2 2" xfId="5384" xr:uid="{00000000-0005-0000-0000-0000FD140000}"/>
    <cellStyle name="Normal 11 3 8 3 2 2_QR_TAB_1.4_1.5_1.11" xfId="5385" xr:uid="{00000000-0005-0000-0000-0000FE140000}"/>
    <cellStyle name="Normal 11 3 8 3 2 3" xfId="5386" xr:uid="{00000000-0005-0000-0000-0000FF140000}"/>
    <cellStyle name="Normal 11 3 8 3 2_QR_TAB_1.4_1.5_1.11" xfId="5387" xr:uid="{00000000-0005-0000-0000-000000150000}"/>
    <cellStyle name="Normal 11 3 8 3_QR_TAB_1.4_1.5_1.11" xfId="5388" xr:uid="{00000000-0005-0000-0000-000001150000}"/>
    <cellStyle name="Normal 11 3 8 4" xfId="5389" xr:uid="{00000000-0005-0000-0000-000002150000}"/>
    <cellStyle name="Normal 11 3 8 4 2" xfId="5390" xr:uid="{00000000-0005-0000-0000-000003150000}"/>
    <cellStyle name="Normal 11 3 8 4 2 2" xfId="5391" xr:uid="{00000000-0005-0000-0000-000004150000}"/>
    <cellStyle name="Normal 11 3 8 4 2_QR_TAB_1.4_1.5_1.11" xfId="5392" xr:uid="{00000000-0005-0000-0000-000005150000}"/>
    <cellStyle name="Normal 11 3 8 4 3" xfId="5393" xr:uid="{00000000-0005-0000-0000-000006150000}"/>
    <cellStyle name="Normal 11 3 8 4_QR_TAB_1.4_1.5_1.11" xfId="5394" xr:uid="{00000000-0005-0000-0000-000007150000}"/>
    <cellStyle name="Normal 11 3 8 5" xfId="5395" xr:uid="{00000000-0005-0000-0000-000008150000}"/>
    <cellStyle name="Normal 11 3 8 5 2" xfId="5396" xr:uid="{00000000-0005-0000-0000-000009150000}"/>
    <cellStyle name="Normal 11 3 8 5_QR_TAB_1.4_1.5_1.11" xfId="5397" xr:uid="{00000000-0005-0000-0000-00000A150000}"/>
    <cellStyle name="Normal 11 3 8 6" xfId="5398" xr:uid="{00000000-0005-0000-0000-00000B150000}"/>
    <cellStyle name="Normal 11 3 8_checks flows" xfId="5399" xr:uid="{00000000-0005-0000-0000-00000C150000}"/>
    <cellStyle name="Normal 11 3 9" xfId="5400" xr:uid="{00000000-0005-0000-0000-00000D150000}"/>
    <cellStyle name="Normal 11 3 9 2" xfId="5401" xr:uid="{00000000-0005-0000-0000-00000E150000}"/>
    <cellStyle name="Normal 11 3 9 2 2" xfId="5402" xr:uid="{00000000-0005-0000-0000-00000F150000}"/>
    <cellStyle name="Normal 11 3 9 2 2 2" xfId="5403" xr:uid="{00000000-0005-0000-0000-000010150000}"/>
    <cellStyle name="Normal 11 3 9 2 2 2 2" xfId="5404" xr:uid="{00000000-0005-0000-0000-000011150000}"/>
    <cellStyle name="Normal 11 3 9 2 2 2_QR_TAB_1.4_1.5_1.11" xfId="5405" xr:uid="{00000000-0005-0000-0000-000012150000}"/>
    <cellStyle name="Normal 11 3 9 2 2 3" xfId="5406" xr:uid="{00000000-0005-0000-0000-000013150000}"/>
    <cellStyle name="Normal 11 3 9 2 2_QR_TAB_1.4_1.5_1.11" xfId="5407" xr:uid="{00000000-0005-0000-0000-000014150000}"/>
    <cellStyle name="Normal 11 3 9 2 3" xfId="5408" xr:uid="{00000000-0005-0000-0000-000015150000}"/>
    <cellStyle name="Normal 11 3 9 2 3 2" xfId="5409" xr:uid="{00000000-0005-0000-0000-000016150000}"/>
    <cellStyle name="Normal 11 3 9 2 3_QR_TAB_1.4_1.5_1.11" xfId="5410" xr:uid="{00000000-0005-0000-0000-000017150000}"/>
    <cellStyle name="Normal 11 3 9 2 4" xfId="5411" xr:uid="{00000000-0005-0000-0000-000018150000}"/>
    <cellStyle name="Normal 11 3 9 2_QR_TAB_1.4_1.5_1.11" xfId="5412" xr:uid="{00000000-0005-0000-0000-000019150000}"/>
    <cellStyle name="Normal 11 3 9 3" xfId="5413" xr:uid="{00000000-0005-0000-0000-00001A150000}"/>
    <cellStyle name="Normal 11 3 9 3 2" xfId="5414" xr:uid="{00000000-0005-0000-0000-00001B150000}"/>
    <cellStyle name="Normal 11 3 9 3 2 2" xfId="5415" xr:uid="{00000000-0005-0000-0000-00001C150000}"/>
    <cellStyle name="Normal 11 3 9 3 2_QR_TAB_1.4_1.5_1.11" xfId="5416" xr:uid="{00000000-0005-0000-0000-00001D150000}"/>
    <cellStyle name="Normal 11 3 9 3 3" xfId="5417" xr:uid="{00000000-0005-0000-0000-00001E150000}"/>
    <cellStyle name="Normal 11 3 9 3_QR_TAB_1.4_1.5_1.11" xfId="5418" xr:uid="{00000000-0005-0000-0000-00001F150000}"/>
    <cellStyle name="Normal 11 3 9 4" xfId="5419" xr:uid="{00000000-0005-0000-0000-000020150000}"/>
    <cellStyle name="Normal 11 3 9 4 2" xfId="5420" xr:uid="{00000000-0005-0000-0000-000021150000}"/>
    <cellStyle name="Normal 11 3 9 4_QR_TAB_1.4_1.5_1.11" xfId="5421" xr:uid="{00000000-0005-0000-0000-000022150000}"/>
    <cellStyle name="Normal 11 3 9 5" xfId="5422" xr:uid="{00000000-0005-0000-0000-000023150000}"/>
    <cellStyle name="Normal 11 3 9_checks flows" xfId="5423" xr:uid="{00000000-0005-0000-0000-000024150000}"/>
    <cellStyle name="Normal 11 3_AL2" xfId="5424" xr:uid="{00000000-0005-0000-0000-000025150000}"/>
    <cellStyle name="Normal 11 4" xfId="5425" xr:uid="{00000000-0005-0000-0000-000026150000}"/>
    <cellStyle name="Normal 11 4 10" xfId="5426" xr:uid="{00000000-0005-0000-0000-000027150000}"/>
    <cellStyle name="Normal 11 4 10 2" xfId="5427" xr:uid="{00000000-0005-0000-0000-000028150000}"/>
    <cellStyle name="Normal 11 4 10 2 2" xfId="5428" xr:uid="{00000000-0005-0000-0000-000029150000}"/>
    <cellStyle name="Normal 11 4 10 2 2 2" xfId="5429" xr:uid="{00000000-0005-0000-0000-00002A150000}"/>
    <cellStyle name="Normal 11 4 10 2 2_QR_TAB_1.4_1.5_1.11" xfId="5430" xr:uid="{00000000-0005-0000-0000-00002B150000}"/>
    <cellStyle name="Normal 11 4 10 2 3" xfId="5431" xr:uid="{00000000-0005-0000-0000-00002C150000}"/>
    <cellStyle name="Normal 11 4 10 2_QR_TAB_1.4_1.5_1.11" xfId="5432" xr:uid="{00000000-0005-0000-0000-00002D150000}"/>
    <cellStyle name="Normal 11 4 10 3" xfId="5433" xr:uid="{00000000-0005-0000-0000-00002E150000}"/>
    <cellStyle name="Normal 11 4 10 3 2" xfId="5434" xr:uid="{00000000-0005-0000-0000-00002F150000}"/>
    <cellStyle name="Normal 11 4 10 3_QR_TAB_1.4_1.5_1.11" xfId="5435" xr:uid="{00000000-0005-0000-0000-000030150000}"/>
    <cellStyle name="Normal 11 4 10 4" xfId="5436" xr:uid="{00000000-0005-0000-0000-000031150000}"/>
    <cellStyle name="Normal 11 4 10_QR_TAB_1.4_1.5_1.11" xfId="5437" xr:uid="{00000000-0005-0000-0000-000032150000}"/>
    <cellStyle name="Normal 11 4 11" xfId="5438" xr:uid="{00000000-0005-0000-0000-000033150000}"/>
    <cellStyle name="Normal 11 4 11 2" xfId="5439" xr:uid="{00000000-0005-0000-0000-000034150000}"/>
    <cellStyle name="Normal 11 4 11 2 2" xfId="5440" xr:uid="{00000000-0005-0000-0000-000035150000}"/>
    <cellStyle name="Normal 11 4 11 2 2 2" xfId="5441" xr:uid="{00000000-0005-0000-0000-000036150000}"/>
    <cellStyle name="Normal 11 4 11 2 2_QR_TAB_1.4_1.5_1.11" xfId="5442" xr:uid="{00000000-0005-0000-0000-000037150000}"/>
    <cellStyle name="Normal 11 4 11 2 3" xfId="5443" xr:uid="{00000000-0005-0000-0000-000038150000}"/>
    <cellStyle name="Normal 11 4 11 2_QR_TAB_1.4_1.5_1.11" xfId="5444" xr:uid="{00000000-0005-0000-0000-000039150000}"/>
    <cellStyle name="Normal 11 4 11_QR_TAB_1.4_1.5_1.11" xfId="5445" xr:uid="{00000000-0005-0000-0000-00003A150000}"/>
    <cellStyle name="Normal 11 4 12" xfId="5446" xr:uid="{00000000-0005-0000-0000-00003B150000}"/>
    <cellStyle name="Normal 11 4 12 2" xfId="5447" xr:uid="{00000000-0005-0000-0000-00003C150000}"/>
    <cellStyle name="Normal 11 4 12 2 2" xfId="5448" xr:uid="{00000000-0005-0000-0000-00003D150000}"/>
    <cellStyle name="Normal 11 4 12 2_QR_TAB_1.4_1.5_1.11" xfId="5449" xr:uid="{00000000-0005-0000-0000-00003E150000}"/>
    <cellStyle name="Normal 11 4 12 3" xfId="5450" xr:uid="{00000000-0005-0000-0000-00003F150000}"/>
    <cellStyle name="Normal 11 4 12_QR_TAB_1.4_1.5_1.11" xfId="5451" xr:uid="{00000000-0005-0000-0000-000040150000}"/>
    <cellStyle name="Normal 11 4 13" xfId="5452" xr:uid="{00000000-0005-0000-0000-000041150000}"/>
    <cellStyle name="Normal 11 4 13 2" xfId="5453" xr:uid="{00000000-0005-0000-0000-000042150000}"/>
    <cellStyle name="Normal 11 4 13_QR_TAB_1.4_1.5_1.11" xfId="5454" xr:uid="{00000000-0005-0000-0000-000043150000}"/>
    <cellStyle name="Normal 11 4 14" xfId="5455" xr:uid="{00000000-0005-0000-0000-000044150000}"/>
    <cellStyle name="Normal 11 4 2" xfId="5456" xr:uid="{00000000-0005-0000-0000-000045150000}"/>
    <cellStyle name="Normal 11 4 2 10" xfId="5457" xr:uid="{00000000-0005-0000-0000-000046150000}"/>
    <cellStyle name="Normal 11 4 2 10 2" xfId="5458" xr:uid="{00000000-0005-0000-0000-000047150000}"/>
    <cellStyle name="Normal 11 4 2 10 2 2" xfId="5459" xr:uid="{00000000-0005-0000-0000-000048150000}"/>
    <cellStyle name="Normal 11 4 2 10 2 2 2" xfId="5460" xr:uid="{00000000-0005-0000-0000-000049150000}"/>
    <cellStyle name="Normal 11 4 2 10 2 2_QR_TAB_1.4_1.5_1.11" xfId="5461" xr:uid="{00000000-0005-0000-0000-00004A150000}"/>
    <cellStyle name="Normal 11 4 2 10 2 3" xfId="5462" xr:uid="{00000000-0005-0000-0000-00004B150000}"/>
    <cellStyle name="Normal 11 4 2 10 2_QR_TAB_1.4_1.5_1.11" xfId="5463" xr:uid="{00000000-0005-0000-0000-00004C150000}"/>
    <cellStyle name="Normal 11 4 2 10_QR_TAB_1.4_1.5_1.11" xfId="5464" xr:uid="{00000000-0005-0000-0000-00004D150000}"/>
    <cellStyle name="Normal 11 4 2 11" xfId="5465" xr:uid="{00000000-0005-0000-0000-00004E150000}"/>
    <cellStyle name="Normal 11 4 2 11 2" xfId="5466" xr:uid="{00000000-0005-0000-0000-00004F150000}"/>
    <cellStyle name="Normal 11 4 2 11 2 2" xfId="5467" xr:uid="{00000000-0005-0000-0000-000050150000}"/>
    <cellStyle name="Normal 11 4 2 11 2_QR_TAB_1.4_1.5_1.11" xfId="5468" xr:uid="{00000000-0005-0000-0000-000051150000}"/>
    <cellStyle name="Normal 11 4 2 11 3" xfId="5469" xr:uid="{00000000-0005-0000-0000-000052150000}"/>
    <cellStyle name="Normal 11 4 2 11_QR_TAB_1.4_1.5_1.11" xfId="5470" xr:uid="{00000000-0005-0000-0000-000053150000}"/>
    <cellStyle name="Normal 11 4 2 12" xfId="5471" xr:uid="{00000000-0005-0000-0000-000054150000}"/>
    <cellStyle name="Normal 11 4 2 12 2" xfId="5472" xr:uid="{00000000-0005-0000-0000-000055150000}"/>
    <cellStyle name="Normal 11 4 2 12_QR_TAB_1.4_1.5_1.11" xfId="5473" xr:uid="{00000000-0005-0000-0000-000056150000}"/>
    <cellStyle name="Normal 11 4 2 13" xfId="5474" xr:uid="{00000000-0005-0000-0000-000057150000}"/>
    <cellStyle name="Normal 11 4 2 2" xfId="5475" xr:uid="{00000000-0005-0000-0000-000058150000}"/>
    <cellStyle name="Normal 11 4 2 2 10" xfId="5476" xr:uid="{00000000-0005-0000-0000-000059150000}"/>
    <cellStyle name="Normal 11 4 2 2 10 2" xfId="5477" xr:uid="{00000000-0005-0000-0000-00005A150000}"/>
    <cellStyle name="Normal 11 4 2 2 10 2 2" xfId="5478" xr:uid="{00000000-0005-0000-0000-00005B150000}"/>
    <cellStyle name="Normal 11 4 2 2 10 2_QR_TAB_1.4_1.5_1.11" xfId="5479" xr:uid="{00000000-0005-0000-0000-00005C150000}"/>
    <cellStyle name="Normal 11 4 2 2 10 3" xfId="5480" xr:uid="{00000000-0005-0000-0000-00005D150000}"/>
    <cellStyle name="Normal 11 4 2 2 10_QR_TAB_1.4_1.5_1.11" xfId="5481" xr:uid="{00000000-0005-0000-0000-00005E150000}"/>
    <cellStyle name="Normal 11 4 2 2 11" xfId="5482" xr:uid="{00000000-0005-0000-0000-00005F150000}"/>
    <cellStyle name="Normal 11 4 2 2 11 2" xfId="5483" xr:uid="{00000000-0005-0000-0000-000060150000}"/>
    <cellStyle name="Normal 11 4 2 2 11_QR_TAB_1.4_1.5_1.11" xfId="5484" xr:uid="{00000000-0005-0000-0000-000061150000}"/>
    <cellStyle name="Normal 11 4 2 2 12" xfId="5485" xr:uid="{00000000-0005-0000-0000-000062150000}"/>
    <cellStyle name="Normal 11 4 2 2 2" xfId="5486" xr:uid="{00000000-0005-0000-0000-000063150000}"/>
    <cellStyle name="Normal 11 4 2 2 2 2" xfId="5487" xr:uid="{00000000-0005-0000-0000-000064150000}"/>
    <cellStyle name="Normal 11 4 2 2 2 2 2" xfId="5488" xr:uid="{00000000-0005-0000-0000-000065150000}"/>
    <cellStyle name="Normal 11 4 2 2 2 2 2 2" xfId="5489" xr:uid="{00000000-0005-0000-0000-000066150000}"/>
    <cellStyle name="Normal 11 4 2 2 2 2 2 2 2" xfId="5490" xr:uid="{00000000-0005-0000-0000-000067150000}"/>
    <cellStyle name="Normal 11 4 2 2 2 2 2 2 2 2" xfId="5491" xr:uid="{00000000-0005-0000-0000-000068150000}"/>
    <cellStyle name="Normal 11 4 2 2 2 2 2 2 2_QR_TAB_1.4_1.5_1.11" xfId="5492" xr:uid="{00000000-0005-0000-0000-000069150000}"/>
    <cellStyle name="Normal 11 4 2 2 2 2 2 2 3" xfId="5493" xr:uid="{00000000-0005-0000-0000-00006A150000}"/>
    <cellStyle name="Normal 11 4 2 2 2 2 2 2_QR_TAB_1.4_1.5_1.11" xfId="5494" xr:uid="{00000000-0005-0000-0000-00006B150000}"/>
    <cellStyle name="Normal 11 4 2 2 2 2 2 3" xfId="5495" xr:uid="{00000000-0005-0000-0000-00006C150000}"/>
    <cellStyle name="Normal 11 4 2 2 2 2 2 3 2" xfId="5496" xr:uid="{00000000-0005-0000-0000-00006D150000}"/>
    <cellStyle name="Normal 11 4 2 2 2 2 2 3_QR_TAB_1.4_1.5_1.11" xfId="5497" xr:uid="{00000000-0005-0000-0000-00006E150000}"/>
    <cellStyle name="Normal 11 4 2 2 2 2 2 4" xfId="5498" xr:uid="{00000000-0005-0000-0000-00006F150000}"/>
    <cellStyle name="Normal 11 4 2 2 2 2 2_QR_TAB_1.4_1.5_1.11" xfId="5499" xr:uid="{00000000-0005-0000-0000-000070150000}"/>
    <cellStyle name="Normal 11 4 2 2 2 2 3" xfId="5500" xr:uid="{00000000-0005-0000-0000-000071150000}"/>
    <cellStyle name="Normal 11 4 2 2 2 2 3 2" xfId="5501" xr:uid="{00000000-0005-0000-0000-000072150000}"/>
    <cellStyle name="Normal 11 4 2 2 2 2 3 2 2" xfId="5502" xr:uid="{00000000-0005-0000-0000-000073150000}"/>
    <cellStyle name="Normal 11 4 2 2 2 2 3 2 2 2" xfId="5503" xr:uid="{00000000-0005-0000-0000-000074150000}"/>
    <cellStyle name="Normal 11 4 2 2 2 2 3 2 2_QR_TAB_1.4_1.5_1.11" xfId="5504" xr:uid="{00000000-0005-0000-0000-000075150000}"/>
    <cellStyle name="Normal 11 4 2 2 2 2 3 2 3" xfId="5505" xr:uid="{00000000-0005-0000-0000-000076150000}"/>
    <cellStyle name="Normal 11 4 2 2 2 2 3 2_QR_TAB_1.4_1.5_1.11" xfId="5506" xr:uid="{00000000-0005-0000-0000-000077150000}"/>
    <cellStyle name="Normal 11 4 2 2 2 2 3_QR_TAB_1.4_1.5_1.11" xfId="5507" xr:uid="{00000000-0005-0000-0000-000078150000}"/>
    <cellStyle name="Normal 11 4 2 2 2 2 4" xfId="5508" xr:uid="{00000000-0005-0000-0000-000079150000}"/>
    <cellStyle name="Normal 11 4 2 2 2 2 4 2" xfId="5509" xr:uid="{00000000-0005-0000-0000-00007A150000}"/>
    <cellStyle name="Normal 11 4 2 2 2 2 4 2 2" xfId="5510" xr:uid="{00000000-0005-0000-0000-00007B150000}"/>
    <cellStyle name="Normal 11 4 2 2 2 2 4 2_QR_TAB_1.4_1.5_1.11" xfId="5511" xr:uid="{00000000-0005-0000-0000-00007C150000}"/>
    <cellStyle name="Normal 11 4 2 2 2 2 4 3" xfId="5512" xr:uid="{00000000-0005-0000-0000-00007D150000}"/>
    <cellStyle name="Normal 11 4 2 2 2 2 4_QR_TAB_1.4_1.5_1.11" xfId="5513" xr:uid="{00000000-0005-0000-0000-00007E150000}"/>
    <cellStyle name="Normal 11 4 2 2 2 2 5" xfId="5514" xr:uid="{00000000-0005-0000-0000-00007F150000}"/>
    <cellStyle name="Normal 11 4 2 2 2 2 5 2" xfId="5515" xr:uid="{00000000-0005-0000-0000-000080150000}"/>
    <cellStyle name="Normal 11 4 2 2 2 2 5_QR_TAB_1.4_1.5_1.11" xfId="5516" xr:uid="{00000000-0005-0000-0000-000081150000}"/>
    <cellStyle name="Normal 11 4 2 2 2 2 6" xfId="5517" xr:uid="{00000000-0005-0000-0000-000082150000}"/>
    <cellStyle name="Normal 11 4 2 2 2 2_checks flows" xfId="5518" xr:uid="{00000000-0005-0000-0000-000083150000}"/>
    <cellStyle name="Normal 11 4 2 2 2 3" xfId="5519" xr:uid="{00000000-0005-0000-0000-000084150000}"/>
    <cellStyle name="Normal 11 4 2 2 2 3 2" xfId="5520" xr:uid="{00000000-0005-0000-0000-000085150000}"/>
    <cellStyle name="Normal 11 4 2 2 2 3 2 2" xfId="5521" xr:uid="{00000000-0005-0000-0000-000086150000}"/>
    <cellStyle name="Normal 11 4 2 2 2 3 2 2 2" xfId="5522" xr:uid="{00000000-0005-0000-0000-000087150000}"/>
    <cellStyle name="Normal 11 4 2 2 2 3 2 2 2 2" xfId="5523" xr:uid="{00000000-0005-0000-0000-000088150000}"/>
    <cellStyle name="Normal 11 4 2 2 2 3 2 2 2_QR_TAB_1.4_1.5_1.11" xfId="5524" xr:uid="{00000000-0005-0000-0000-000089150000}"/>
    <cellStyle name="Normal 11 4 2 2 2 3 2 2 3" xfId="5525" xr:uid="{00000000-0005-0000-0000-00008A150000}"/>
    <cellStyle name="Normal 11 4 2 2 2 3 2 2_QR_TAB_1.4_1.5_1.11" xfId="5526" xr:uid="{00000000-0005-0000-0000-00008B150000}"/>
    <cellStyle name="Normal 11 4 2 2 2 3 2 3" xfId="5527" xr:uid="{00000000-0005-0000-0000-00008C150000}"/>
    <cellStyle name="Normal 11 4 2 2 2 3 2 3 2" xfId="5528" xr:uid="{00000000-0005-0000-0000-00008D150000}"/>
    <cellStyle name="Normal 11 4 2 2 2 3 2 3_QR_TAB_1.4_1.5_1.11" xfId="5529" xr:uid="{00000000-0005-0000-0000-00008E150000}"/>
    <cellStyle name="Normal 11 4 2 2 2 3 2 4" xfId="5530" xr:uid="{00000000-0005-0000-0000-00008F150000}"/>
    <cellStyle name="Normal 11 4 2 2 2 3 2_QR_TAB_1.4_1.5_1.11" xfId="5531" xr:uid="{00000000-0005-0000-0000-000090150000}"/>
    <cellStyle name="Normal 11 4 2 2 2 3 3" xfId="5532" xr:uid="{00000000-0005-0000-0000-000091150000}"/>
    <cellStyle name="Normal 11 4 2 2 2 3 3 2" xfId="5533" xr:uid="{00000000-0005-0000-0000-000092150000}"/>
    <cellStyle name="Normal 11 4 2 2 2 3 3 2 2" xfId="5534" xr:uid="{00000000-0005-0000-0000-000093150000}"/>
    <cellStyle name="Normal 11 4 2 2 2 3 3 2_QR_TAB_1.4_1.5_1.11" xfId="5535" xr:uid="{00000000-0005-0000-0000-000094150000}"/>
    <cellStyle name="Normal 11 4 2 2 2 3 3 3" xfId="5536" xr:uid="{00000000-0005-0000-0000-000095150000}"/>
    <cellStyle name="Normal 11 4 2 2 2 3 3_QR_TAB_1.4_1.5_1.11" xfId="5537" xr:uid="{00000000-0005-0000-0000-000096150000}"/>
    <cellStyle name="Normal 11 4 2 2 2 3 4" xfId="5538" xr:uid="{00000000-0005-0000-0000-000097150000}"/>
    <cellStyle name="Normal 11 4 2 2 2 3 4 2" xfId="5539" xr:uid="{00000000-0005-0000-0000-000098150000}"/>
    <cellStyle name="Normal 11 4 2 2 2 3 4_QR_TAB_1.4_1.5_1.11" xfId="5540" xr:uid="{00000000-0005-0000-0000-000099150000}"/>
    <cellStyle name="Normal 11 4 2 2 2 3 5" xfId="5541" xr:uid="{00000000-0005-0000-0000-00009A150000}"/>
    <cellStyle name="Normal 11 4 2 2 2 3_checks flows" xfId="5542" xr:uid="{00000000-0005-0000-0000-00009B150000}"/>
    <cellStyle name="Normal 11 4 2 2 2 4" xfId="5543" xr:uid="{00000000-0005-0000-0000-00009C150000}"/>
    <cellStyle name="Normal 11 4 2 2 2 4 2" xfId="5544" xr:uid="{00000000-0005-0000-0000-00009D150000}"/>
    <cellStyle name="Normal 11 4 2 2 2 4 2 2" xfId="5545" xr:uid="{00000000-0005-0000-0000-00009E150000}"/>
    <cellStyle name="Normal 11 4 2 2 2 4 2 2 2" xfId="5546" xr:uid="{00000000-0005-0000-0000-00009F150000}"/>
    <cellStyle name="Normal 11 4 2 2 2 4 2 2_QR_TAB_1.4_1.5_1.11" xfId="5547" xr:uid="{00000000-0005-0000-0000-0000A0150000}"/>
    <cellStyle name="Normal 11 4 2 2 2 4 2 3" xfId="5548" xr:uid="{00000000-0005-0000-0000-0000A1150000}"/>
    <cellStyle name="Normal 11 4 2 2 2 4 2_QR_TAB_1.4_1.5_1.11" xfId="5549" xr:uid="{00000000-0005-0000-0000-0000A2150000}"/>
    <cellStyle name="Normal 11 4 2 2 2 4 3" xfId="5550" xr:uid="{00000000-0005-0000-0000-0000A3150000}"/>
    <cellStyle name="Normal 11 4 2 2 2 4 3 2" xfId="5551" xr:uid="{00000000-0005-0000-0000-0000A4150000}"/>
    <cellStyle name="Normal 11 4 2 2 2 4 3_QR_TAB_1.4_1.5_1.11" xfId="5552" xr:uid="{00000000-0005-0000-0000-0000A5150000}"/>
    <cellStyle name="Normal 11 4 2 2 2 4 4" xfId="5553" xr:uid="{00000000-0005-0000-0000-0000A6150000}"/>
    <cellStyle name="Normal 11 4 2 2 2 4_QR_TAB_1.4_1.5_1.11" xfId="5554" xr:uid="{00000000-0005-0000-0000-0000A7150000}"/>
    <cellStyle name="Normal 11 4 2 2 2 5" xfId="5555" xr:uid="{00000000-0005-0000-0000-0000A8150000}"/>
    <cellStyle name="Normal 11 4 2 2 2 5 2" xfId="5556" xr:uid="{00000000-0005-0000-0000-0000A9150000}"/>
    <cellStyle name="Normal 11 4 2 2 2 5 2 2" xfId="5557" xr:uid="{00000000-0005-0000-0000-0000AA150000}"/>
    <cellStyle name="Normal 11 4 2 2 2 5 2 2 2" xfId="5558" xr:uid="{00000000-0005-0000-0000-0000AB150000}"/>
    <cellStyle name="Normal 11 4 2 2 2 5 2 2_QR_TAB_1.4_1.5_1.11" xfId="5559" xr:uid="{00000000-0005-0000-0000-0000AC150000}"/>
    <cellStyle name="Normal 11 4 2 2 2 5 2 3" xfId="5560" xr:uid="{00000000-0005-0000-0000-0000AD150000}"/>
    <cellStyle name="Normal 11 4 2 2 2 5 2_QR_TAB_1.4_1.5_1.11" xfId="5561" xr:uid="{00000000-0005-0000-0000-0000AE150000}"/>
    <cellStyle name="Normal 11 4 2 2 2 5_QR_TAB_1.4_1.5_1.11" xfId="5562" xr:uid="{00000000-0005-0000-0000-0000AF150000}"/>
    <cellStyle name="Normal 11 4 2 2 2 6" xfId="5563" xr:uid="{00000000-0005-0000-0000-0000B0150000}"/>
    <cellStyle name="Normal 11 4 2 2 2 6 2" xfId="5564" xr:uid="{00000000-0005-0000-0000-0000B1150000}"/>
    <cellStyle name="Normal 11 4 2 2 2 6 2 2" xfId="5565" xr:uid="{00000000-0005-0000-0000-0000B2150000}"/>
    <cellStyle name="Normal 11 4 2 2 2 6 2_QR_TAB_1.4_1.5_1.11" xfId="5566" xr:uid="{00000000-0005-0000-0000-0000B3150000}"/>
    <cellStyle name="Normal 11 4 2 2 2 6 3" xfId="5567" xr:uid="{00000000-0005-0000-0000-0000B4150000}"/>
    <cellStyle name="Normal 11 4 2 2 2 6_QR_TAB_1.4_1.5_1.11" xfId="5568" xr:uid="{00000000-0005-0000-0000-0000B5150000}"/>
    <cellStyle name="Normal 11 4 2 2 2 7" xfId="5569" xr:uid="{00000000-0005-0000-0000-0000B6150000}"/>
    <cellStyle name="Normal 11 4 2 2 2 7 2" xfId="5570" xr:uid="{00000000-0005-0000-0000-0000B7150000}"/>
    <cellStyle name="Normal 11 4 2 2 2 7_QR_TAB_1.4_1.5_1.11" xfId="5571" xr:uid="{00000000-0005-0000-0000-0000B8150000}"/>
    <cellStyle name="Normal 11 4 2 2 2 8" xfId="5572" xr:uid="{00000000-0005-0000-0000-0000B9150000}"/>
    <cellStyle name="Normal 11 4 2 2 2_checks flows" xfId="5573" xr:uid="{00000000-0005-0000-0000-0000BA150000}"/>
    <cellStyle name="Normal 11 4 2 2 3" xfId="5574" xr:uid="{00000000-0005-0000-0000-0000BB150000}"/>
    <cellStyle name="Normal 11 4 2 2 3 2" xfId="5575" xr:uid="{00000000-0005-0000-0000-0000BC150000}"/>
    <cellStyle name="Normal 11 4 2 2 3 2 2" xfId="5576" xr:uid="{00000000-0005-0000-0000-0000BD150000}"/>
    <cellStyle name="Normal 11 4 2 2 3 2 2 2" xfId="5577" xr:uid="{00000000-0005-0000-0000-0000BE150000}"/>
    <cellStyle name="Normal 11 4 2 2 3 2 2 2 2" xfId="5578" xr:uid="{00000000-0005-0000-0000-0000BF150000}"/>
    <cellStyle name="Normal 11 4 2 2 3 2 2 2_QR_TAB_1.4_1.5_1.11" xfId="5579" xr:uid="{00000000-0005-0000-0000-0000C0150000}"/>
    <cellStyle name="Normal 11 4 2 2 3 2 2 3" xfId="5580" xr:uid="{00000000-0005-0000-0000-0000C1150000}"/>
    <cellStyle name="Normal 11 4 2 2 3 2 2_QR_TAB_1.4_1.5_1.11" xfId="5581" xr:uid="{00000000-0005-0000-0000-0000C2150000}"/>
    <cellStyle name="Normal 11 4 2 2 3 2 3" xfId="5582" xr:uid="{00000000-0005-0000-0000-0000C3150000}"/>
    <cellStyle name="Normal 11 4 2 2 3 2 3 2" xfId="5583" xr:uid="{00000000-0005-0000-0000-0000C4150000}"/>
    <cellStyle name="Normal 11 4 2 2 3 2 3_QR_TAB_1.4_1.5_1.11" xfId="5584" xr:uid="{00000000-0005-0000-0000-0000C5150000}"/>
    <cellStyle name="Normal 11 4 2 2 3 2 4" xfId="5585" xr:uid="{00000000-0005-0000-0000-0000C6150000}"/>
    <cellStyle name="Normal 11 4 2 2 3 2_QR_TAB_1.4_1.5_1.11" xfId="5586" xr:uid="{00000000-0005-0000-0000-0000C7150000}"/>
    <cellStyle name="Normal 11 4 2 2 3 3" xfId="5587" xr:uid="{00000000-0005-0000-0000-0000C8150000}"/>
    <cellStyle name="Normal 11 4 2 2 3 3 2" xfId="5588" xr:uid="{00000000-0005-0000-0000-0000C9150000}"/>
    <cellStyle name="Normal 11 4 2 2 3 3 2 2" xfId="5589" xr:uid="{00000000-0005-0000-0000-0000CA150000}"/>
    <cellStyle name="Normal 11 4 2 2 3 3 2 2 2" xfId="5590" xr:uid="{00000000-0005-0000-0000-0000CB150000}"/>
    <cellStyle name="Normal 11 4 2 2 3 3 2 2_QR_TAB_1.4_1.5_1.11" xfId="5591" xr:uid="{00000000-0005-0000-0000-0000CC150000}"/>
    <cellStyle name="Normal 11 4 2 2 3 3 2 3" xfId="5592" xr:uid="{00000000-0005-0000-0000-0000CD150000}"/>
    <cellStyle name="Normal 11 4 2 2 3 3 2_QR_TAB_1.4_1.5_1.11" xfId="5593" xr:uid="{00000000-0005-0000-0000-0000CE150000}"/>
    <cellStyle name="Normal 11 4 2 2 3 3_QR_TAB_1.4_1.5_1.11" xfId="5594" xr:uid="{00000000-0005-0000-0000-0000CF150000}"/>
    <cellStyle name="Normal 11 4 2 2 3 4" xfId="5595" xr:uid="{00000000-0005-0000-0000-0000D0150000}"/>
    <cellStyle name="Normal 11 4 2 2 3 4 2" xfId="5596" xr:uid="{00000000-0005-0000-0000-0000D1150000}"/>
    <cellStyle name="Normal 11 4 2 2 3 4 2 2" xfId="5597" xr:uid="{00000000-0005-0000-0000-0000D2150000}"/>
    <cellStyle name="Normal 11 4 2 2 3 4 2_QR_TAB_1.4_1.5_1.11" xfId="5598" xr:uid="{00000000-0005-0000-0000-0000D3150000}"/>
    <cellStyle name="Normal 11 4 2 2 3 4 3" xfId="5599" xr:uid="{00000000-0005-0000-0000-0000D4150000}"/>
    <cellStyle name="Normal 11 4 2 2 3 4_QR_TAB_1.4_1.5_1.11" xfId="5600" xr:uid="{00000000-0005-0000-0000-0000D5150000}"/>
    <cellStyle name="Normal 11 4 2 2 3 5" xfId="5601" xr:uid="{00000000-0005-0000-0000-0000D6150000}"/>
    <cellStyle name="Normal 11 4 2 2 3 5 2" xfId="5602" xr:uid="{00000000-0005-0000-0000-0000D7150000}"/>
    <cellStyle name="Normal 11 4 2 2 3 5_QR_TAB_1.4_1.5_1.11" xfId="5603" xr:uid="{00000000-0005-0000-0000-0000D8150000}"/>
    <cellStyle name="Normal 11 4 2 2 3 6" xfId="5604" xr:uid="{00000000-0005-0000-0000-0000D9150000}"/>
    <cellStyle name="Normal 11 4 2 2 3_checks flows" xfId="5605" xr:uid="{00000000-0005-0000-0000-0000DA150000}"/>
    <cellStyle name="Normal 11 4 2 2 4" xfId="5606" xr:uid="{00000000-0005-0000-0000-0000DB150000}"/>
    <cellStyle name="Normal 11 4 2 2 4 2" xfId="5607" xr:uid="{00000000-0005-0000-0000-0000DC150000}"/>
    <cellStyle name="Normal 11 4 2 2 4 2 2" xfId="5608" xr:uid="{00000000-0005-0000-0000-0000DD150000}"/>
    <cellStyle name="Normal 11 4 2 2 4 2 2 2" xfId="5609" xr:uid="{00000000-0005-0000-0000-0000DE150000}"/>
    <cellStyle name="Normal 11 4 2 2 4 2 2 2 2" xfId="5610" xr:uid="{00000000-0005-0000-0000-0000DF150000}"/>
    <cellStyle name="Normal 11 4 2 2 4 2 2 2_QR_TAB_1.4_1.5_1.11" xfId="5611" xr:uid="{00000000-0005-0000-0000-0000E0150000}"/>
    <cellStyle name="Normal 11 4 2 2 4 2 2 3" xfId="5612" xr:uid="{00000000-0005-0000-0000-0000E1150000}"/>
    <cellStyle name="Normal 11 4 2 2 4 2 2_QR_TAB_1.4_1.5_1.11" xfId="5613" xr:uid="{00000000-0005-0000-0000-0000E2150000}"/>
    <cellStyle name="Normal 11 4 2 2 4 2 3" xfId="5614" xr:uid="{00000000-0005-0000-0000-0000E3150000}"/>
    <cellStyle name="Normal 11 4 2 2 4 2 3 2" xfId="5615" xr:uid="{00000000-0005-0000-0000-0000E4150000}"/>
    <cellStyle name="Normal 11 4 2 2 4 2 3_QR_TAB_1.4_1.5_1.11" xfId="5616" xr:uid="{00000000-0005-0000-0000-0000E5150000}"/>
    <cellStyle name="Normal 11 4 2 2 4 2 4" xfId="5617" xr:uid="{00000000-0005-0000-0000-0000E6150000}"/>
    <cellStyle name="Normal 11 4 2 2 4 2_QR_TAB_1.4_1.5_1.11" xfId="5618" xr:uid="{00000000-0005-0000-0000-0000E7150000}"/>
    <cellStyle name="Normal 11 4 2 2 4 3" xfId="5619" xr:uid="{00000000-0005-0000-0000-0000E8150000}"/>
    <cellStyle name="Normal 11 4 2 2 4 3 2" xfId="5620" xr:uid="{00000000-0005-0000-0000-0000E9150000}"/>
    <cellStyle name="Normal 11 4 2 2 4 3 2 2" xfId="5621" xr:uid="{00000000-0005-0000-0000-0000EA150000}"/>
    <cellStyle name="Normal 11 4 2 2 4 3 2 2 2" xfId="5622" xr:uid="{00000000-0005-0000-0000-0000EB150000}"/>
    <cellStyle name="Normal 11 4 2 2 4 3 2 2_QR_TAB_1.4_1.5_1.11" xfId="5623" xr:uid="{00000000-0005-0000-0000-0000EC150000}"/>
    <cellStyle name="Normal 11 4 2 2 4 3 2 3" xfId="5624" xr:uid="{00000000-0005-0000-0000-0000ED150000}"/>
    <cellStyle name="Normal 11 4 2 2 4 3 2_QR_TAB_1.4_1.5_1.11" xfId="5625" xr:uid="{00000000-0005-0000-0000-0000EE150000}"/>
    <cellStyle name="Normal 11 4 2 2 4 3_QR_TAB_1.4_1.5_1.11" xfId="5626" xr:uid="{00000000-0005-0000-0000-0000EF150000}"/>
    <cellStyle name="Normal 11 4 2 2 4 4" xfId="5627" xr:uid="{00000000-0005-0000-0000-0000F0150000}"/>
    <cellStyle name="Normal 11 4 2 2 4 4 2" xfId="5628" xr:uid="{00000000-0005-0000-0000-0000F1150000}"/>
    <cellStyle name="Normal 11 4 2 2 4 4 2 2" xfId="5629" xr:uid="{00000000-0005-0000-0000-0000F2150000}"/>
    <cellStyle name="Normal 11 4 2 2 4 4 2_QR_TAB_1.4_1.5_1.11" xfId="5630" xr:uid="{00000000-0005-0000-0000-0000F3150000}"/>
    <cellStyle name="Normal 11 4 2 2 4 4 3" xfId="5631" xr:uid="{00000000-0005-0000-0000-0000F4150000}"/>
    <cellStyle name="Normal 11 4 2 2 4 4_QR_TAB_1.4_1.5_1.11" xfId="5632" xr:uid="{00000000-0005-0000-0000-0000F5150000}"/>
    <cellStyle name="Normal 11 4 2 2 4 5" xfId="5633" xr:uid="{00000000-0005-0000-0000-0000F6150000}"/>
    <cellStyle name="Normal 11 4 2 2 4 5 2" xfId="5634" xr:uid="{00000000-0005-0000-0000-0000F7150000}"/>
    <cellStyle name="Normal 11 4 2 2 4 5_QR_TAB_1.4_1.5_1.11" xfId="5635" xr:uid="{00000000-0005-0000-0000-0000F8150000}"/>
    <cellStyle name="Normal 11 4 2 2 4 6" xfId="5636" xr:uid="{00000000-0005-0000-0000-0000F9150000}"/>
    <cellStyle name="Normal 11 4 2 2 4_checks flows" xfId="5637" xr:uid="{00000000-0005-0000-0000-0000FA150000}"/>
    <cellStyle name="Normal 11 4 2 2 5" xfId="5638" xr:uid="{00000000-0005-0000-0000-0000FB150000}"/>
    <cellStyle name="Normal 11 4 2 2 5 2" xfId="5639" xr:uid="{00000000-0005-0000-0000-0000FC150000}"/>
    <cellStyle name="Normal 11 4 2 2 5 2 2" xfId="5640" xr:uid="{00000000-0005-0000-0000-0000FD150000}"/>
    <cellStyle name="Normal 11 4 2 2 5 2 2 2" xfId="5641" xr:uid="{00000000-0005-0000-0000-0000FE150000}"/>
    <cellStyle name="Normal 11 4 2 2 5 2 2 2 2" xfId="5642" xr:uid="{00000000-0005-0000-0000-0000FF150000}"/>
    <cellStyle name="Normal 11 4 2 2 5 2 2 2_QR_TAB_1.4_1.5_1.11" xfId="5643" xr:uid="{00000000-0005-0000-0000-000000160000}"/>
    <cellStyle name="Normal 11 4 2 2 5 2 2 3" xfId="5644" xr:uid="{00000000-0005-0000-0000-000001160000}"/>
    <cellStyle name="Normal 11 4 2 2 5 2 2_QR_TAB_1.4_1.5_1.11" xfId="5645" xr:uid="{00000000-0005-0000-0000-000002160000}"/>
    <cellStyle name="Normal 11 4 2 2 5 2 3" xfId="5646" xr:uid="{00000000-0005-0000-0000-000003160000}"/>
    <cellStyle name="Normal 11 4 2 2 5 2 3 2" xfId="5647" xr:uid="{00000000-0005-0000-0000-000004160000}"/>
    <cellStyle name="Normal 11 4 2 2 5 2 3_QR_TAB_1.4_1.5_1.11" xfId="5648" xr:uid="{00000000-0005-0000-0000-000005160000}"/>
    <cellStyle name="Normal 11 4 2 2 5 2 4" xfId="5649" xr:uid="{00000000-0005-0000-0000-000006160000}"/>
    <cellStyle name="Normal 11 4 2 2 5 2_QR_TAB_1.4_1.5_1.11" xfId="5650" xr:uid="{00000000-0005-0000-0000-000007160000}"/>
    <cellStyle name="Normal 11 4 2 2 5 3" xfId="5651" xr:uid="{00000000-0005-0000-0000-000008160000}"/>
    <cellStyle name="Normal 11 4 2 2 5 3 2" xfId="5652" xr:uid="{00000000-0005-0000-0000-000009160000}"/>
    <cellStyle name="Normal 11 4 2 2 5 3 2 2" xfId="5653" xr:uid="{00000000-0005-0000-0000-00000A160000}"/>
    <cellStyle name="Normal 11 4 2 2 5 3 2 2 2" xfId="5654" xr:uid="{00000000-0005-0000-0000-00000B160000}"/>
    <cellStyle name="Normal 11 4 2 2 5 3 2 2_QR_TAB_1.4_1.5_1.11" xfId="5655" xr:uid="{00000000-0005-0000-0000-00000C160000}"/>
    <cellStyle name="Normal 11 4 2 2 5 3 2 3" xfId="5656" xr:uid="{00000000-0005-0000-0000-00000D160000}"/>
    <cellStyle name="Normal 11 4 2 2 5 3 2_QR_TAB_1.4_1.5_1.11" xfId="5657" xr:uid="{00000000-0005-0000-0000-00000E160000}"/>
    <cellStyle name="Normal 11 4 2 2 5 3_QR_TAB_1.4_1.5_1.11" xfId="5658" xr:uid="{00000000-0005-0000-0000-00000F160000}"/>
    <cellStyle name="Normal 11 4 2 2 5 4" xfId="5659" xr:uid="{00000000-0005-0000-0000-000010160000}"/>
    <cellStyle name="Normal 11 4 2 2 5 4 2" xfId="5660" xr:uid="{00000000-0005-0000-0000-000011160000}"/>
    <cellStyle name="Normal 11 4 2 2 5 4 2 2" xfId="5661" xr:uid="{00000000-0005-0000-0000-000012160000}"/>
    <cellStyle name="Normal 11 4 2 2 5 4 2_QR_TAB_1.4_1.5_1.11" xfId="5662" xr:uid="{00000000-0005-0000-0000-000013160000}"/>
    <cellStyle name="Normal 11 4 2 2 5 4 3" xfId="5663" xr:uid="{00000000-0005-0000-0000-000014160000}"/>
    <cellStyle name="Normal 11 4 2 2 5 4_QR_TAB_1.4_1.5_1.11" xfId="5664" xr:uid="{00000000-0005-0000-0000-000015160000}"/>
    <cellStyle name="Normal 11 4 2 2 5 5" xfId="5665" xr:uid="{00000000-0005-0000-0000-000016160000}"/>
    <cellStyle name="Normal 11 4 2 2 5 5 2" xfId="5666" xr:uid="{00000000-0005-0000-0000-000017160000}"/>
    <cellStyle name="Normal 11 4 2 2 5 5_QR_TAB_1.4_1.5_1.11" xfId="5667" xr:uid="{00000000-0005-0000-0000-000018160000}"/>
    <cellStyle name="Normal 11 4 2 2 5 6" xfId="5668" xr:uid="{00000000-0005-0000-0000-000019160000}"/>
    <cellStyle name="Normal 11 4 2 2 5_checks flows" xfId="5669" xr:uid="{00000000-0005-0000-0000-00001A160000}"/>
    <cellStyle name="Normal 11 4 2 2 6" xfId="5670" xr:uid="{00000000-0005-0000-0000-00001B160000}"/>
    <cellStyle name="Normal 11 4 2 2 6 2" xfId="5671" xr:uid="{00000000-0005-0000-0000-00001C160000}"/>
    <cellStyle name="Normal 11 4 2 2 6 2 2" xfId="5672" xr:uid="{00000000-0005-0000-0000-00001D160000}"/>
    <cellStyle name="Normal 11 4 2 2 6 2 2 2" xfId="5673" xr:uid="{00000000-0005-0000-0000-00001E160000}"/>
    <cellStyle name="Normal 11 4 2 2 6 2 2 2 2" xfId="5674" xr:uid="{00000000-0005-0000-0000-00001F160000}"/>
    <cellStyle name="Normal 11 4 2 2 6 2 2 2_QR_TAB_1.4_1.5_1.11" xfId="5675" xr:uid="{00000000-0005-0000-0000-000020160000}"/>
    <cellStyle name="Normal 11 4 2 2 6 2 2 3" xfId="5676" xr:uid="{00000000-0005-0000-0000-000021160000}"/>
    <cellStyle name="Normal 11 4 2 2 6 2 2_QR_TAB_1.4_1.5_1.11" xfId="5677" xr:uid="{00000000-0005-0000-0000-000022160000}"/>
    <cellStyle name="Normal 11 4 2 2 6 2 3" xfId="5678" xr:uid="{00000000-0005-0000-0000-000023160000}"/>
    <cellStyle name="Normal 11 4 2 2 6 2 3 2" xfId="5679" xr:uid="{00000000-0005-0000-0000-000024160000}"/>
    <cellStyle name="Normal 11 4 2 2 6 2 3_QR_TAB_1.4_1.5_1.11" xfId="5680" xr:uid="{00000000-0005-0000-0000-000025160000}"/>
    <cellStyle name="Normal 11 4 2 2 6 2 4" xfId="5681" xr:uid="{00000000-0005-0000-0000-000026160000}"/>
    <cellStyle name="Normal 11 4 2 2 6 2_QR_TAB_1.4_1.5_1.11" xfId="5682" xr:uid="{00000000-0005-0000-0000-000027160000}"/>
    <cellStyle name="Normal 11 4 2 2 6 3" xfId="5683" xr:uid="{00000000-0005-0000-0000-000028160000}"/>
    <cellStyle name="Normal 11 4 2 2 6 3 2" xfId="5684" xr:uid="{00000000-0005-0000-0000-000029160000}"/>
    <cellStyle name="Normal 11 4 2 2 6 3 2 2" xfId="5685" xr:uid="{00000000-0005-0000-0000-00002A160000}"/>
    <cellStyle name="Normal 11 4 2 2 6 3 2 2 2" xfId="5686" xr:uid="{00000000-0005-0000-0000-00002B160000}"/>
    <cellStyle name="Normal 11 4 2 2 6 3 2 2_QR_TAB_1.4_1.5_1.11" xfId="5687" xr:uid="{00000000-0005-0000-0000-00002C160000}"/>
    <cellStyle name="Normal 11 4 2 2 6 3 2 3" xfId="5688" xr:uid="{00000000-0005-0000-0000-00002D160000}"/>
    <cellStyle name="Normal 11 4 2 2 6 3 2_QR_TAB_1.4_1.5_1.11" xfId="5689" xr:uid="{00000000-0005-0000-0000-00002E160000}"/>
    <cellStyle name="Normal 11 4 2 2 6 3_QR_TAB_1.4_1.5_1.11" xfId="5690" xr:uid="{00000000-0005-0000-0000-00002F160000}"/>
    <cellStyle name="Normal 11 4 2 2 6 4" xfId="5691" xr:uid="{00000000-0005-0000-0000-000030160000}"/>
    <cellStyle name="Normal 11 4 2 2 6 4 2" xfId="5692" xr:uid="{00000000-0005-0000-0000-000031160000}"/>
    <cellStyle name="Normal 11 4 2 2 6 4 2 2" xfId="5693" xr:uid="{00000000-0005-0000-0000-000032160000}"/>
    <cellStyle name="Normal 11 4 2 2 6 4 2_QR_TAB_1.4_1.5_1.11" xfId="5694" xr:uid="{00000000-0005-0000-0000-000033160000}"/>
    <cellStyle name="Normal 11 4 2 2 6 4 3" xfId="5695" xr:uid="{00000000-0005-0000-0000-000034160000}"/>
    <cellStyle name="Normal 11 4 2 2 6 4_QR_TAB_1.4_1.5_1.11" xfId="5696" xr:uid="{00000000-0005-0000-0000-000035160000}"/>
    <cellStyle name="Normal 11 4 2 2 6 5" xfId="5697" xr:uid="{00000000-0005-0000-0000-000036160000}"/>
    <cellStyle name="Normal 11 4 2 2 6 5 2" xfId="5698" xr:uid="{00000000-0005-0000-0000-000037160000}"/>
    <cellStyle name="Normal 11 4 2 2 6 5_QR_TAB_1.4_1.5_1.11" xfId="5699" xr:uid="{00000000-0005-0000-0000-000038160000}"/>
    <cellStyle name="Normal 11 4 2 2 6 6" xfId="5700" xr:uid="{00000000-0005-0000-0000-000039160000}"/>
    <cellStyle name="Normal 11 4 2 2 6_checks flows" xfId="5701" xr:uid="{00000000-0005-0000-0000-00003A160000}"/>
    <cellStyle name="Normal 11 4 2 2 7" xfId="5702" xr:uid="{00000000-0005-0000-0000-00003B160000}"/>
    <cellStyle name="Normal 11 4 2 2 7 2" xfId="5703" xr:uid="{00000000-0005-0000-0000-00003C160000}"/>
    <cellStyle name="Normal 11 4 2 2 7 2 2" xfId="5704" xr:uid="{00000000-0005-0000-0000-00003D160000}"/>
    <cellStyle name="Normal 11 4 2 2 7 2 2 2" xfId="5705" xr:uid="{00000000-0005-0000-0000-00003E160000}"/>
    <cellStyle name="Normal 11 4 2 2 7 2 2 2 2" xfId="5706" xr:uid="{00000000-0005-0000-0000-00003F160000}"/>
    <cellStyle name="Normal 11 4 2 2 7 2 2 2_QR_TAB_1.4_1.5_1.11" xfId="5707" xr:uid="{00000000-0005-0000-0000-000040160000}"/>
    <cellStyle name="Normal 11 4 2 2 7 2 2 3" xfId="5708" xr:uid="{00000000-0005-0000-0000-000041160000}"/>
    <cellStyle name="Normal 11 4 2 2 7 2 2_QR_TAB_1.4_1.5_1.11" xfId="5709" xr:uid="{00000000-0005-0000-0000-000042160000}"/>
    <cellStyle name="Normal 11 4 2 2 7 2 3" xfId="5710" xr:uid="{00000000-0005-0000-0000-000043160000}"/>
    <cellStyle name="Normal 11 4 2 2 7 2 3 2" xfId="5711" xr:uid="{00000000-0005-0000-0000-000044160000}"/>
    <cellStyle name="Normal 11 4 2 2 7 2 3_QR_TAB_1.4_1.5_1.11" xfId="5712" xr:uid="{00000000-0005-0000-0000-000045160000}"/>
    <cellStyle name="Normal 11 4 2 2 7 2 4" xfId="5713" xr:uid="{00000000-0005-0000-0000-000046160000}"/>
    <cellStyle name="Normal 11 4 2 2 7 2_QR_TAB_1.4_1.5_1.11" xfId="5714" xr:uid="{00000000-0005-0000-0000-000047160000}"/>
    <cellStyle name="Normal 11 4 2 2 7 3" xfId="5715" xr:uid="{00000000-0005-0000-0000-000048160000}"/>
    <cellStyle name="Normal 11 4 2 2 7 3 2" xfId="5716" xr:uid="{00000000-0005-0000-0000-000049160000}"/>
    <cellStyle name="Normal 11 4 2 2 7 3 2 2" xfId="5717" xr:uid="{00000000-0005-0000-0000-00004A160000}"/>
    <cellStyle name="Normal 11 4 2 2 7 3 2_QR_TAB_1.4_1.5_1.11" xfId="5718" xr:uid="{00000000-0005-0000-0000-00004B160000}"/>
    <cellStyle name="Normal 11 4 2 2 7 3 3" xfId="5719" xr:uid="{00000000-0005-0000-0000-00004C160000}"/>
    <cellStyle name="Normal 11 4 2 2 7 3_QR_TAB_1.4_1.5_1.11" xfId="5720" xr:uid="{00000000-0005-0000-0000-00004D160000}"/>
    <cellStyle name="Normal 11 4 2 2 7 4" xfId="5721" xr:uid="{00000000-0005-0000-0000-00004E160000}"/>
    <cellStyle name="Normal 11 4 2 2 7 4 2" xfId="5722" xr:uid="{00000000-0005-0000-0000-00004F160000}"/>
    <cellStyle name="Normal 11 4 2 2 7 4_QR_TAB_1.4_1.5_1.11" xfId="5723" xr:uid="{00000000-0005-0000-0000-000050160000}"/>
    <cellStyle name="Normal 11 4 2 2 7 5" xfId="5724" xr:uid="{00000000-0005-0000-0000-000051160000}"/>
    <cellStyle name="Normal 11 4 2 2 7_checks flows" xfId="5725" xr:uid="{00000000-0005-0000-0000-000052160000}"/>
    <cellStyle name="Normal 11 4 2 2 8" xfId="5726" xr:uid="{00000000-0005-0000-0000-000053160000}"/>
    <cellStyle name="Normal 11 4 2 2 8 2" xfId="5727" xr:uid="{00000000-0005-0000-0000-000054160000}"/>
    <cellStyle name="Normal 11 4 2 2 8 2 2" xfId="5728" xr:uid="{00000000-0005-0000-0000-000055160000}"/>
    <cellStyle name="Normal 11 4 2 2 8 2 2 2" xfId="5729" xr:uid="{00000000-0005-0000-0000-000056160000}"/>
    <cellStyle name="Normal 11 4 2 2 8 2 2_QR_TAB_1.4_1.5_1.11" xfId="5730" xr:uid="{00000000-0005-0000-0000-000057160000}"/>
    <cellStyle name="Normal 11 4 2 2 8 2 3" xfId="5731" xr:uid="{00000000-0005-0000-0000-000058160000}"/>
    <cellStyle name="Normal 11 4 2 2 8 2_QR_TAB_1.4_1.5_1.11" xfId="5732" xr:uid="{00000000-0005-0000-0000-000059160000}"/>
    <cellStyle name="Normal 11 4 2 2 8 3" xfId="5733" xr:uid="{00000000-0005-0000-0000-00005A160000}"/>
    <cellStyle name="Normal 11 4 2 2 8 3 2" xfId="5734" xr:uid="{00000000-0005-0000-0000-00005B160000}"/>
    <cellStyle name="Normal 11 4 2 2 8 3_QR_TAB_1.4_1.5_1.11" xfId="5735" xr:uid="{00000000-0005-0000-0000-00005C160000}"/>
    <cellStyle name="Normal 11 4 2 2 8 4" xfId="5736" xr:uid="{00000000-0005-0000-0000-00005D160000}"/>
    <cellStyle name="Normal 11 4 2 2 8_QR_TAB_1.4_1.5_1.11" xfId="5737" xr:uid="{00000000-0005-0000-0000-00005E160000}"/>
    <cellStyle name="Normal 11 4 2 2 9" xfId="5738" xr:uid="{00000000-0005-0000-0000-00005F160000}"/>
    <cellStyle name="Normal 11 4 2 2 9 2" xfId="5739" xr:uid="{00000000-0005-0000-0000-000060160000}"/>
    <cellStyle name="Normal 11 4 2 2 9 2 2" xfId="5740" xr:uid="{00000000-0005-0000-0000-000061160000}"/>
    <cellStyle name="Normal 11 4 2 2 9 2 2 2" xfId="5741" xr:uid="{00000000-0005-0000-0000-000062160000}"/>
    <cellStyle name="Normal 11 4 2 2 9 2 2_QR_TAB_1.4_1.5_1.11" xfId="5742" xr:uid="{00000000-0005-0000-0000-000063160000}"/>
    <cellStyle name="Normal 11 4 2 2 9 2 3" xfId="5743" xr:uid="{00000000-0005-0000-0000-000064160000}"/>
    <cellStyle name="Normal 11 4 2 2 9 2_QR_TAB_1.4_1.5_1.11" xfId="5744" xr:uid="{00000000-0005-0000-0000-000065160000}"/>
    <cellStyle name="Normal 11 4 2 2 9_QR_TAB_1.4_1.5_1.11" xfId="5745" xr:uid="{00000000-0005-0000-0000-000066160000}"/>
    <cellStyle name="Normal 11 4 2 2_checks flows" xfId="5746" xr:uid="{00000000-0005-0000-0000-000067160000}"/>
    <cellStyle name="Normal 11 4 2 3" xfId="5747" xr:uid="{00000000-0005-0000-0000-000068160000}"/>
    <cellStyle name="Normal 11 4 2 3 2" xfId="5748" xr:uid="{00000000-0005-0000-0000-000069160000}"/>
    <cellStyle name="Normal 11 4 2 3 2 2" xfId="5749" xr:uid="{00000000-0005-0000-0000-00006A160000}"/>
    <cellStyle name="Normal 11 4 2 3 2 2 2" xfId="5750" xr:uid="{00000000-0005-0000-0000-00006B160000}"/>
    <cellStyle name="Normal 11 4 2 3 2 2 2 2" xfId="5751" xr:uid="{00000000-0005-0000-0000-00006C160000}"/>
    <cellStyle name="Normal 11 4 2 3 2 2 2 2 2" xfId="5752" xr:uid="{00000000-0005-0000-0000-00006D160000}"/>
    <cellStyle name="Normal 11 4 2 3 2 2 2 2_QR_TAB_1.4_1.5_1.11" xfId="5753" xr:uid="{00000000-0005-0000-0000-00006E160000}"/>
    <cellStyle name="Normal 11 4 2 3 2 2 2 3" xfId="5754" xr:uid="{00000000-0005-0000-0000-00006F160000}"/>
    <cellStyle name="Normal 11 4 2 3 2 2 2_QR_TAB_1.4_1.5_1.11" xfId="5755" xr:uid="{00000000-0005-0000-0000-000070160000}"/>
    <cellStyle name="Normal 11 4 2 3 2 2 3" xfId="5756" xr:uid="{00000000-0005-0000-0000-000071160000}"/>
    <cellStyle name="Normal 11 4 2 3 2 2 3 2" xfId="5757" xr:uid="{00000000-0005-0000-0000-000072160000}"/>
    <cellStyle name="Normal 11 4 2 3 2 2 3_QR_TAB_1.4_1.5_1.11" xfId="5758" xr:uid="{00000000-0005-0000-0000-000073160000}"/>
    <cellStyle name="Normal 11 4 2 3 2 2 4" xfId="5759" xr:uid="{00000000-0005-0000-0000-000074160000}"/>
    <cellStyle name="Normal 11 4 2 3 2 2_QR_TAB_1.4_1.5_1.11" xfId="5760" xr:uid="{00000000-0005-0000-0000-000075160000}"/>
    <cellStyle name="Normal 11 4 2 3 2 3" xfId="5761" xr:uid="{00000000-0005-0000-0000-000076160000}"/>
    <cellStyle name="Normal 11 4 2 3 2 3 2" xfId="5762" xr:uid="{00000000-0005-0000-0000-000077160000}"/>
    <cellStyle name="Normal 11 4 2 3 2 3 2 2" xfId="5763" xr:uid="{00000000-0005-0000-0000-000078160000}"/>
    <cellStyle name="Normal 11 4 2 3 2 3 2 2 2" xfId="5764" xr:uid="{00000000-0005-0000-0000-000079160000}"/>
    <cellStyle name="Normal 11 4 2 3 2 3 2 2_QR_TAB_1.4_1.5_1.11" xfId="5765" xr:uid="{00000000-0005-0000-0000-00007A160000}"/>
    <cellStyle name="Normal 11 4 2 3 2 3 2 3" xfId="5766" xr:uid="{00000000-0005-0000-0000-00007B160000}"/>
    <cellStyle name="Normal 11 4 2 3 2 3 2_QR_TAB_1.4_1.5_1.11" xfId="5767" xr:uid="{00000000-0005-0000-0000-00007C160000}"/>
    <cellStyle name="Normal 11 4 2 3 2 3_QR_TAB_1.4_1.5_1.11" xfId="5768" xr:uid="{00000000-0005-0000-0000-00007D160000}"/>
    <cellStyle name="Normal 11 4 2 3 2 4" xfId="5769" xr:uid="{00000000-0005-0000-0000-00007E160000}"/>
    <cellStyle name="Normal 11 4 2 3 2 4 2" xfId="5770" xr:uid="{00000000-0005-0000-0000-00007F160000}"/>
    <cellStyle name="Normal 11 4 2 3 2 4 2 2" xfId="5771" xr:uid="{00000000-0005-0000-0000-000080160000}"/>
    <cellStyle name="Normal 11 4 2 3 2 4 2_QR_TAB_1.4_1.5_1.11" xfId="5772" xr:uid="{00000000-0005-0000-0000-000081160000}"/>
    <cellStyle name="Normal 11 4 2 3 2 4 3" xfId="5773" xr:uid="{00000000-0005-0000-0000-000082160000}"/>
    <cellStyle name="Normal 11 4 2 3 2 4_QR_TAB_1.4_1.5_1.11" xfId="5774" xr:uid="{00000000-0005-0000-0000-000083160000}"/>
    <cellStyle name="Normal 11 4 2 3 2 5" xfId="5775" xr:uid="{00000000-0005-0000-0000-000084160000}"/>
    <cellStyle name="Normal 11 4 2 3 2 5 2" xfId="5776" xr:uid="{00000000-0005-0000-0000-000085160000}"/>
    <cellStyle name="Normal 11 4 2 3 2 5_QR_TAB_1.4_1.5_1.11" xfId="5777" xr:uid="{00000000-0005-0000-0000-000086160000}"/>
    <cellStyle name="Normal 11 4 2 3 2 6" xfId="5778" xr:uid="{00000000-0005-0000-0000-000087160000}"/>
    <cellStyle name="Normal 11 4 2 3 2_checks flows" xfId="5779" xr:uid="{00000000-0005-0000-0000-000088160000}"/>
    <cellStyle name="Normal 11 4 2 3 3" xfId="5780" xr:uid="{00000000-0005-0000-0000-000089160000}"/>
    <cellStyle name="Normal 11 4 2 3 3 2" xfId="5781" xr:uid="{00000000-0005-0000-0000-00008A160000}"/>
    <cellStyle name="Normal 11 4 2 3 3 2 2" xfId="5782" xr:uid="{00000000-0005-0000-0000-00008B160000}"/>
    <cellStyle name="Normal 11 4 2 3 3 2 2 2" xfId="5783" xr:uid="{00000000-0005-0000-0000-00008C160000}"/>
    <cellStyle name="Normal 11 4 2 3 3 2 2 2 2" xfId="5784" xr:uid="{00000000-0005-0000-0000-00008D160000}"/>
    <cellStyle name="Normal 11 4 2 3 3 2 2 2_QR_TAB_1.4_1.5_1.11" xfId="5785" xr:uid="{00000000-0005-0000-0000-00008E160000}"/>
    <cellStyle name="Normal 11 4 2 3 3 2 2 3" xfId="5786" xr:uid="{00000000-0005-0000-0000-00008F160000}"/>
    <cellStyle name="Normal 11 4 2 3 3 2 2_QR_TAB_1.4_1.5_1.11" xfId="5787" xr:uid="{00000000-0005-0000-0000-000090160000}"/>
    <cellStyle name="Normal 11 4 2 3 3 2 3" xfId="5788" xr:uid="{00000000-0005-0000-0000-000091160000}"/>
    <cellStyle name="Normal 11 4 2 3 3 2 3 2" xfId="5789" xr:uid="{00000000-0005-0000-0000-000092160000}"/>
    <cellStyle name="Normal 11 4 2 3 3 2 3_QR_TAB_1.4_1.5_1.11" xfId="5790" xr:uid="{00000000-0005-0000-0000-000093160000}"/>
    <cellStyle name="Normal 11 4 2 3 3 2 4" xfId="5791" xr:uid="{00000000-0005-0000-0000-000094160000}"/>
    <cellStyle name="Normal 11 4 2 3 3 2_QR_TAB_1.4_1.5_1.11" xfId="5792" xr:uid="{00000000-0005-0000-0000-000095160000}"/>
    <cellStyle name="Normal 11 4 2 3 3 3" xfId="5793" xr:uid="{00000000-0005-0000-0000-000096160000}"/>
    <cellStyle name="Normal 11 4 2 3 3 3 2" xfId="5794" xr:uid="{00000000-0005-0000-0000-000097160000}"/>
    <cellStyle name="Normal 11 4 2 3 3 3 2 2" xfId="5795" xr:uid="{00000000-0005-0000-0000-000098160000}"/>
    <cellStyle name="Normal 11 4 2 3 3 3 2_QR_TAB_1.4_1.5_1.11" xfId="5796" xr:uid="{00000000-0005-0000-0000-000099160000}"/>
    <cellStyle name="Normal 11 4 2 3 3 3 3" xfId="5797" xr:uid="{00000000-0005-0000-0000-00009A160000}"/>
    <cellStyle name="Normal 11 4 2 3 3 3_QR_TAB_1.4_1.5_1.11" xfId="5798" xr:uid="{00000000-0005-0000-0000-00009B160000}"/>
    <cellStyle name="Normal 11 4 2 3 3 4" xfId="5799" xr:uid="{00000000-0005-0000-0000-00009C160000}"/>
    <cellStyle name="Normal 11 4 2 3 3 4 2" xfId="5800" xr:uid="{00000000-0005-0000-0000-00009D160000}"/>
    <cellStyle name="Normal 11 4 2 3 3 4_QR_TAB_1.4_1.5_1.11" xfId="5801" xr:uid="{00000000-0005-0000-0000-00009E160000}"/>
    <cellStyle name="Normal 11 4 2 3 3 5" xfId="5802" xr:uid="{00000000-0005-0000-0000-00009F160000}"/>
    <cellStyle name="Normal 11 4 2 3 3_checks flows" xfId="5803" xr:uid="{00000000-0005-0000-0000-0000A0160000}"/>
    <cellStyle name="Normal 11 4 2 3 4" xfId="5804" xr:uid="{00000000-0005-0000-0000-0000A1160000}"/>
    <cellStyle name="Normal 11 4 2 3 4 2" xfId="5805" xr:uid="{00000000-0005-0000-0000-0000A2160000}"/>
    <cellStyle name="Normal 11 4 2 3 4 2 2" xfId="5806" xr:uid="{00000000-0005-0000-0000-0000A3160000}"/>
    <cellStyle name="Normal 11 4 2 3 4 2 2 2" xfId="5807" xr:uid="{00000000-0005-0000-0000-0000A4160000}"/>
    <cellStyle name="Normal 11 4 2 3 4 2 2_QR_TAB_1.4_1.5_1.11" xfId="5808" xr:uid="{00000000-0005-0000-0000-0000A5160000}"/>
    <cellStyle name="Normal 11 4 2 3 4 2 3" xfId="5809" xr:uid="{00000000-0005-0000-0000-0000A6160000}"/>
    <cellStyle name="Normal 11 4 2 3 4 2_QR_TAB_1.4_1.5_1.11" xfId="5810" xr:uid="{00000000-0005-0000-0000-0000A7160000}"/>
    <cellStyle name="Normal 11 4 2 3 4 3" xfId="5811" xr:uid="{00000000-0005-0000-0000-0000A8160000}"/>
    <cellStyle name="Normal 11 4 2 3 4 3 2" xfId="5812" xr:uid="{00000000-0005-0000-0000-0000A9160000}"/>
    <cellStyle name="Normal 11 4 2 3 4 3_QR_TAB_1.4_1.5_1.11" xfId="5813" xr:uid="{00000000-0005-0000-0000-0000AA160000}"/>
    <cellStyle name="Normal 11 4 2 3 4 4" xfId="5814" xr:uid="{00000000-0005-0000-0000-0000AB160000}"/>
    <cellStyle name="Normal 11 4 2 3 4_QR_TAB_1.4_1.5_1.11" xfId="5815" xr:uid="{00000000-0005-0000-0000-0000AC160000}"/>
    <cellStyle name="Normal 11 4 2 3 5" xfId="5816" xr:uid="{00000000-0005-0000-0000-0000AD160000}"/>
    <cellStyle name="Normal 11 4 2 3 5 2" xfId="5817" xr:uid="{00000000-0005-0000-0000-0000AE160000}"/>
    <cellStyle name="Normal 11 4 2 3 5 2 2" xfId="5818" xr:uid="{00000000-0005-0000-0000-0000AF160000}"/>
    <cellStyle name="Normal 11 4 2 3 5 2 2 2" xfId="5819" xr:uid="{00000000-0005-0000-0000-0000B0160000}"/>
    <cellStyle name="Normal 11 4 2 3 5 2 2_QR_TAB_1.4_1.5_1.11" xfId="5820" xr:uid="{00000000-0005-0000-0000-0000B1160000}"/>
    <cellStyle name="Normal 11 4 2 3 5 2 3" xfId="5821" xr:uid="{00000000-0005-0000-0000-0000B2160000}"/>
    <cellStyle name="Normal 11 4 2 3 5 2_QR_TAB_1.4_1.5_1.11" xfId="5822" xr:uid="{00000000-0005-0000-0000-0000B3160000}"/>
    <cellStyle name="Normal 11 4 2 3 5_QR_TAB_1.4_1.5_1.11" xfId="5823" xr:uid="{00000000-0005-0000-0000-0000B4160000}"/>
    <cellStyle name="Normal 11 4 2 3 6" xfId="5824" xr:uid="{00000000-0005-0000-0000-0000B5160000}"/>
    <cellStyle name="Normal 11 4 2 3 6 2" xfId="5825" xr:uid="{00000000-0005-0000-0000-0000B6160000}"/>
    <cellStyle name="Normal 11 4 2 3 6 2 2" xfId="5826" xr:uid="{00000000-0005-0000-0000-0000B7160000}"/>
    <cellStyle name="Normal 11 4 2 3 6 2_QR_TAB_1.4_1.5_1.11" xfId="5827" xr:uid="{00000000-0005-0000-0000-0000B8160000}"/>
    <cellStyle name="Normal 11 4 2 3 6 3" xfId="5828" xr:uid="{00000000-0005-0000-0000-0000B9160000}"/>
    <cellStyle name="Normal 11 4 2 3 6_QR_TAB_1.4_1.5_1.11" xfId="5829" xr:uid="{00000000-0005-0000-0000-0000BA160000}"/>
    <cellStyle name="Normal 11 4 2 3 7" xfId="5830" xr:uid="{00000000-0005-0000-0000-0000BB160000}"/>
    <cellStyle name="Normal 11 4 2 3 7 2" xfId="5831" xr:uid="{00000000-0005-0000-0000-0000BC160000}"/>
    <cellStyle name="Normal 11 4 2 3 7_QR_TAB_1.4_1.5_1.11" xfId="5832" xr:uid="{00000000-0005-0000-0000-0000BD160000}"/>
    <cellStyle name="Normal 11 4 2 3 8" xfId="5833" xr:uid="{00000000-0005-0000-0000-0000BE160000}"/>
    <cellStyle name="Normal 11 4 2 3_checks flows" xfId="5834" xr:uid="{00000000-0005-0000-0000-0000BF160000}"/>
    <cellStyle name="Normal 11 4 2 4" xfId="5835" xr:uid="{00000000-0005-0000-0000-0000C0160000}"/>
    <cellStyle name="Normal 11 4 2 4 2" xfId="5836" xr:uid="{00000000-0005-0000-0000-0000C1160000}"/>
    <cellStyle name="Normal 11 4 2 4 2 2" xfId="5837" xr:uid="{00000000-0005-0000-0000-0000C2160000}"/>
    <cellStyle name="Normal 11 4 2 4 2 2 2" xfId="5838" xr:uid="{00000000-0005-0000-0000-0000C3160000}"/>
    <cellStyle name="Normal 11 4 2 4 2 2 2 2" xfId="5839" xr:uid="{00000000-0005-0000-0000-0000C4160000}"/>
    <cellStyle name="Normal 11 4 2 4 2 2 2_QR_TAB_1.4_1.5_1.11" xfId="5840" xr:uid="{00000000-0005-0000-0000-0000C5160000}"/>
    <cellStyle name="Normal 11 4 2 4 2 2 3" xfId="5841" xr:uid="{00000000-0005-0000-0000-0000C6160000}"/>
    <cellStyle name="Normal 11 4 2 4 2 2_QR_TAB_1.4_1.5_1.11" xfId="5842" xr:uid="{00000000-0005-0000-0000-0000C7160000}"/>
    <cellStyle name="Normal 11 4 2 4 2 3" xfId="5843" xr:uid="{00000000-0005-0000-0000-0000C8160000}"/>
    <cellStyle name="Normal 11 4 2 4 2 3 2" xfId="5844" xr:uid="{00000000-0005-0000-0000-0000C9160000}"/>
    <cellStyle name="Normal 11 4 2 4 2 3_QR_TAB_1.4_1.5_1.11" xfId="5845" xr:uid="{00000000-0005-0000-0000-0000CA160000}"/>
    <cellStyle name="Normal 11 4 2 4 2 4" xfId="5846" xr:uid="{00000000-0005-0000-0000-0000CB160000}"/>
    <cellStyle name="Normal 11 4 2 4 2_QR_TAB_1.4_1.5_1.11" xfId="5847" xr:uid="{00000000-0005-0000-0000-0000CC160000}"/>
    <cellStyle name="Normal 11 4 2 4 3" xfId="5848" xr:uid="{00000000-0005-0000-0000-0000CD160000}"/>
    <cellStyle name="Normal 11 4 2 4 3 2" xfId="5849" xr:uid="{00000000-0005-0000-0000-0000CE160000}"/>
    <cellStyle name="Normal 11 4 2 4 3 2 2" xfId="5850" xr:uid="{00000000-0005-0000-0000-0000CF160000}"/>
    <cellStyle name="Normal 11 4 2 4 3 2 2 2" xfId="5851" xr:uid="{00000000-0005-0000-0000-0000D0160000}"/>
    <cellStyle name="Normal 11 4 2 4 3 2 2_QR_TAB_1.4_1.5_1.11" xfId="5852" xr:uid="{00000000-0005-0000-0000-0000D1160000}"/>
    <cellStyle name="Normal 11 4 2 4 3 2 3" xfId="5853" xr:uid="{00000000-0005-0000-0000-0000D2160000}"/>
    <cellStyle name="Normal 11 4 2 4 3 2_QR_TAB_1.4_1.5_1.11" xfId="5854" xr:uid="{00000000-0005-0000-0000-0000D3160000}"/>
    <cellStyle name="Normal 11 4 2 4 3_QR_TAB_1.4_1.5_1.11" xfId="5855" xr:uid="{00000000-0005-0000-0000-0000D4160000}"/>
    <cellStyle name="Normal 11 4 2 4 4" xfId="5856" xr:uid="{00000000-0005-0000-0000-0000D5160000}"/>
    <cellStyle name="Normal 11 4 2 4 4 2" xfId="5857" xr:uid="{00000000-0005-0000-0000-0000D6160000}"/>
    <cellStyle name="Normal 11 4 2 4 4 2 2" xfId="5858" xr:uid="{00000000-0005-0000-0000-0000D7160000}"/>
    <cellStyle name="Normal 11 4 2 4 4 2_QR_TAB_1.4_1.5_1.11" xfId="5859" xr:uid="{00000000-0005-0000-0000-0000D8160000}"/>
    <cellStyle name="Normal 11 4 2 4 4 3" xfId="5860" xr:uid="{00000000-0005-0000-0000-0000D9160000}"/>
    <cellStyle name="Normal 11 4 2 4 4_QR_TAB_1.4_1.5_1.11" xfId="5861" xr:uid="{00000000-0005-0000-0000-0000DA160000}"/>
    <cellStyle name="Normal 11 4 2 4 5" xfId="5862" xr:uid="{00000000-0005-0000-0000-0000DB160000}"/>
    <cellStyle name="Normal 11 4 2 4 5 2" xfId="5863" xr:uid="{00000000-0005-0000-0000-0000DC160000}"/>
    <cellStyle name="Normal 11 4 2 4 5_QR_TAB_1.4_1.5_1.11" xfId="5864" xr:uid="{00000000-0005-0000-0000-0000DD160000}"/>
    <cellStyle name="Normal 11 4 2 4 6" xfId="5865" xr:uid="{00000000-0005-0000-0000-0000DE160000}"/>
    <cellStyle name="Normal 11 4 2 4_checks flows" xfId="5866" xr:uid="{00000000-0005-0000-0000-0000DF160000}"/>
    <cellStyle name="Normal 11 4 2 5" xfId="5867" xr:uid="{00000000-0005-0000-0000-0000E0160000}"/>
    <cellStyle name="Normal 11 4 2 5 2" xfId="5868" xr:uid="{00000000-0005-0000-0000-0000E1160000}"/>
    <cellStyle name="Normal 11 4 2 5 2 2" xfId="5869" xr:uid="{00000000-0005-0000-0000-0000E2160000}"/>
    <cellStyle name="Normal 11 4 2 5 2 2 2" xfId="5870" xr:uid="{00000000-0005-0000-0000-0000E3160000}"/>
    <cellStyle name="Normal 11 4 2 5 2 2 2 2" xfId="5871" xr:uid="{00000000-0005-0000-0000-0000E4160000}"/>
    <cellStyle name="Normal 11 4 2 5 2 2 2_QR_TAB_1.4_1.5_1.11" xfId="5872" xr:uid="{00000000-0005-0000-0000-0000E5160000}"/>
    <cellStyle name="Normal 11 4 2 5 2 2 3" xfId="5873" xr:uid="{00000000-0005-0000-0000-0000E6160000}"/>
    <cellStyle name="Normal 11 4 2 5 2 2_QR_TAB_1.4_1.5_1.11" xfId="5874" xr:uid="{00000000-0005-0000-0000-0000E7160000}"/>
    <cellStyle name="Normal 11 4 2 5 2 3" xfId="5875" xr:uid="{00000000-0005-0000-0000-0000E8160000}"/>
    <cellStyle name="Normal 11 4 2 5 2 3 2" xfId="5876" xr:uid="{00000000-0005-0000-0000-0000E9160000}"/>
    <cellStyle name="Normal 11 4 2 5 2 3_QR_TAB_1.4_1.5_1.11" xfId="5877" xr:uid="{00000000-0005-0000-0000-0000EA160000}"/>
    <cellStyle name="Normal 11 4 2 5 2 4" xfId="5878" xr:uid="{00000000-0005-0000-0000-0000EB160000}"/>
    <cellStyle name="Normal 11 4 2 5 2_QR_TAB_1.4_1.5_1.11" xfId="5879" xr:uid="{00000000-0005-0000-0000-0000EC160000}"/>
    <cellStyle name="Normal 11 4 2 5 3" xfId="5880" xr:uid="{00000000-0005-0000-0000-0000ED160000}"/>
    <cellStyle name="Normal 11 4 2 5 3 2" xfId="5881" xr:uid="{00000000-0005-0000-0000-0000EE160000}"/>
    <cellStyle name="Normal 11 4 2 5 3 2 2" xfId="5882" xr:uid="{00000000-0005-0000-0000-0000EF160000}"/>
    <cellStyle name="Normal 11 4 2 5 3 2 2 2" xfId="5883" xr:uid="{00000000-0005-0000-0000-0000F0160000}"/>
    <cellStyle name="Normal 11 4 2 5 3 2 2_QR_TAB_1.4_1.5_1.11" xfId="5884" xr:uid="{00000000-0005-0000-0000-0000F1160000}"/>
    <cellStyle name="Normal 11 4 2 5 3 2 3" xfId="5885" xr:uid="{00000000-0005-0000-0000-0000F2160000}"/>
    <cellStyle name="Normal 11 4 2 5 3 2_QR_TAB_1.4_1.5_1.11" xfId="5886" xr:uid="{00000000-0005-0000-0000-0000F3160000}"/>
    <cellStyle name="Normal 11 4 2 5 3_QR_TAB_1.4_1.5_1.11" xfId="5887" xr:uid="{00000000-0005-0000-0000-0000F4160000}"/>
    <cellStyle name="Normal 11 4 2 5 4" xfId="5888" xr:uid="{00000000-0005-0000-0000-0000F5160000}"/>
    <cellStyle name="Normal 11 4 2 5 4 2" xfId="5889" xr:uid="{00000000-0005-0000-0000-0000F6160000}"/>
    <cellStyle name="Normal 11 4 2 5 4 2 2" xfId="5890" xr:uid="{00000000-0005-0000-0000-0000F7160000}"/>
    <cellStyle name="Normal 11 4 2 5 4 2_QR_TAB_1.4_1.5_1.11" xfId="5891" xr:uid="{00000000-0005-0000-0000-0000F8160000}"/>
    <cellStyle name="Normal 11 4 2 5 4 3" xfId="5892" xr:uid="{00000000-0005-0000-0000-0000F9160000}"/>
    <cellStyle name="Normal 11 4 2 5 4_QR_TAB_1.4_1.5_1.11" xfId="5893" xr:uid="{00000000-0005-0000-0000-0000FA160000}"/>
    <cellStyle name="Normal 11 4 2 5 5" xfId="5894" xr:uid="{00000000-0005-0000-0000-0000FB160000}"/>
    <cellStyle name="Normal 11 4 2 5 5 2" xfId="5895" xr:uid="{00000000-0005-0000-0000-0000FC160000}"/>
    <cellStyle name="Normal 11 4 2 5 5_QR_TAB_1.4_1.5_1.11" xfId="5896" xr:uid="{00000000-0005-0000-0000-0000FD160000}"/>
    <cellStyle name="Normal 11 4 2 5 6" xfId="5897" xr:uid="{00000000-0005-0000-0000-0000FE160000}"/>
    <cellStyle name="Normal 11 4 2 5_checks flows" xfId="5898" xr:uid="{00000000-0005-0000-0000-0000FF160000}"/>
    <cellStyle name="Normal 11 4 2 6" xfId="5899" xr:uid="{00000000-0005-0000-0000-000000170000}"/>
    <cellStyle name="Normal 11 4 2 6 2" xfId="5900" xr:uid="{00000000-0005-0000-0000-000001170000}"/>
    <cellStyle name="Normal 11 4 2 6 2 2" xfId="5901" xr:uid="{00000000-0005-0000-0000-000002170000}"/>
    <cellStyle name="Normal 11 4 2 6 2 2 2" xfId="5902" xr:uid="{00000000-0005-0000-0000-000003170000}"/>
    <cellStyle name="Normal 11 4 2 6 2 2 2 2" xfId="5903" xr:uid="{00000000-0005-0000-0000-000004170000}"/>
    <cellStyle name="Normal 11 4 2 6 2 2 2_QR_TAB_1.4_1.5_1.11" xfId="5904" xr:uid="{00000000-0005-0000-0000-000005170000}"/>
    <cellStyle name="Normal 11 4 2 6 2 2 3" xfId="5905" xr:uid="{00000000-0005-0000-0000-000006170000}"/>
    <cellStyle name="Normal 11 4 2 6 2 2_QR_TAB_1.4_1.5_1.11" xfId="5906" xr:uid="{00000000-0005-0000-0000-000007170000}"/>
    <cellStyle name="Normal 11 4 2 6 2 3" xfId="5907" xr:uid="{00000000-0005-0000-0000-000008170000}"/>
    <cellStyle name="Normal 11 4 2 6 2 3 2" xfId="5908" xr:uid="{00000000-0005-0000-0000-000009170000}"/>
    <cellStyle name="Normal 11 4 2 6 2 3_QR_TAB_1.4_1.5_1.11" xfId="5909" xr:uid="{00000000-0005-0000-0000-00000A170000}"/>
    <cellStyle name="Normal 11 4 2 6 2 4" xfId="5910" xr:uid="{00000000-0005-0000-0000-00000B170000}"/>
    <cellStyle name="Normal 11 4 2 6 2_QR_TAB_1.4_1.5_1.11" xfId="5911" xr:uid="{00000000-0005-0000-0000-00000C170000}"/>
    <cellStyle name="Normal 11 4 2 6 3" xfId="5912" xr:uid="{00000000-0005-0000-0000-00000D170000}"/>
    <cellStyle name="Normal 11 4 2 6 3 2" xfId="5913" xr:uid="{00000000-0005-0000-0000-00000E170000}"/>
    <cellStyle name="Normal 11 4 2 6 3 2 2" xfId="5914" xr:uid="{00000000-0005-0000-0000-00000F170000}"/>
    <cellStyle name="Normal 11 4 2 6 3 2 2 2" xfId="5915" xr:uid="{00000000-0005-0000-0000-000010170000}"/>
    <cellStyle name="Normal 11 4 2 6 3 2 2_QR_TAB_1.4_1.5_1.11" xfId="5916" xr:uid="{00000000-0005-0000-0000-000011170000}"/>
    <cellStyle name="Normal 11 4 2 6 3 2 3" xfId="5917" xr:uid="{00000000-0005-0000-0000-000012170000}"/>
    <cellStyle name="Normal 11 4 2 6 3 2_QR_TAB_1.4_1.5_1.11" xfId="5918" xr:uid="{00000000-0005-0000-0000-000013170000}"/>
    <cellStyle name="Normal 11 4 2 6 3_QR_TAB_1.4_1.5_1.11" xfId="5919" xr:uid="{00000000-0005-0000-0000-000014170000}"/>
    <cellStyle name="Normal 11 4 2 6 4" xfId="5920" xr:uid="{00000000-0005-0000-0000-000015170000}"/>
    <cellStyle name="Normal 11 4 2 6 4 2" xfId="5921" xr:uid="{00000000-0005-0000-0000-000016170000}"/>
    <cellStyle name="Normal 11 4 2 6 4 2 2" xfId="5922" xr:uid="{00000000-0005-0000-0000-000017170000}"/>
    <cellStyle name="Normal 11 4 2 6 4 2_QR_TAB_1.4_1.5_1.11" xfId="5923" xr:uid="{00000000-0005-0000-0000-000018170000}"/>
    <cellStyle name="Normal 11 4 2 6 4 3" xfId="5924" xr:uid="{00000000-0005-0000-0000-000019170000}"/>
    <cellStyle name="Normal 11 4 2 6 4_QR_TAB_1.4_1.5_1.11" xfId="5925" xr:uid="{00000000-0005-0000-0000-00001A170000}"/>
    <cellStyle name="Normal 11 4 2 6 5" xfId="5926" xr:uid="{00000000-0005-0000-0000-00001B170000}"/>
    <cellStyle name="Normal 11 4 2 6 5 2" xfId="5927" xr:uid="{00000000-0005-0000-0000-00001C170000}"/>
    <cellStyle name="Normal 11 4 2 6 5_QR_TAB_1.4_1.5_1.11" xfId="5928" xr:uid="{00000000-0005-0000-0000-00001D170000}"/>
    <cellStyle name="Normal 11 4 2 6 6" xfId="5929" xr:uid="{00000000-0005-0000-0000-00001E170000}"/>
    <cellStyle name="Normal 11 4 2 6_checks flows" xfId="5930" xr:uid="{00000000-0005-0000-0000-00001F170000}"/>
    <cellStyle name="Normal 11 4 2 7" xfId="5931" xr:uid="{00000000-0005-0000-0000-000020170000}"/>
    <cellStyle name="Normal 11 4 2 7 2" xfId="5932" xr:uid="{00000000-0005-0000-0000-000021170000}"/>
    <cellStyle name="Normal 11 4 2 7 2 2" xfId="5933" xr:uid="{00000000-0005-0000-0000-000022170000}"/>
    <cellStyle name="Normal 11 4 2 7 2 2 2" xfId="5934" xr:uid="{00000000-0005-0000-0000-000023170000}"/>
    <cellStyle name="Normal 11 4 2 7 2 2 2 2" xfId="5935" xr:uid="{00000000-0005-0000-0000-000024170000}"/>
    <cellStyle name="Normal 11 4 2 7 2 2 2_QR_TAB_1.4_1.5_1.11" xfId="5936" xr:uid="{00000000-0005-0000-0000-000025170000}"/>
    <cellStyle name="Normal 11 4 2 7 2 2 3" xfId="5937" xr:uid="{00000000-0005-0000-0000-000026170000}"/>
    <cellStyle name="Normal 11 4 2 7 2 2_QR_TAB_1.4_1.5_1.11" xfId="5938" xr:uid="{00000000-0005-0000-0000-000027170000}"/>
    <cellStyle name="Normal 11 4 2 7 2 3" xfId="5939" xr:uid="{00000000-0005-0000-0000-000028170000}"/>
    <cellStyle name="Normal 11 4 2 7 2 3 2" xfId="5940" xr:uid="{00000000-0005-0000-0000-000029170000}"/>
    <cellStyle name="Normal 11 4 2 7 2 3_QR_TAB_1.4_1.5_1.11" xfId="5941" xr:uid="{00000000-0005-0000-0000-00002A170000}"/>
    <cellStyle name="Normal 11 4 2 7 2 4" xfId="5942" xr:uid="{00000000-0005-0000-0000-00002B170000}"/>
    <cellStyle name="Normal 11 4 2 7 2_QR_TAB_1.4_1.5_1.11" xfId="5943" xr:uid="{00000000-0005-0000-0000-00002C170000}"/>
    <cellStyle name="Normal 11 4 2 7 3" xfId="5944" xr:uid="{00000000-0005-0000-0000-00002D170000}"/>
    <cellStyle name="Normal 11 4 2 7 3 2" xfId="5945" xr:uid="{00000000-0005-0000-0000-00002E170000}"/>
    <cellStyle name="Normal 11 4 2 7 3 2 2" xfId="5946" xr:uid="{00000000-0005-0000-0000-00002F170000}"/>
    <cellStyle name="Normal 11 4 2 7 3 2 2 2" xfId="5947" xr:uid="{00000000-0005-0000-0000-000030170000}"/>
    <cellStyle name="Normal 11 4 2 7 3 2 2_QR_TAB_1.4_1.5_1.11" xfId="5948" xr:uid="{00000000-0005-0000-0000-000031170000}"/>
    <cellStyle name="Normal 11 4 2 7 3 2 3" xfId="5949" xr:uid="{00000000-0005-0000-0000-000032170000}"/>
    <cellStyle name="Normal 11 4 2 7 3 2_QR_TAB_1.4_1.5_1.11" xfId="5950" xr:uid="{00000000-0005-0000-0000-000033170000}"/>
    <cellStyle name="Normal 11 4 2 7 3_QR_TAB_1.4_1.5_1.11" xfId="5951" xr:uid="{00000000-0005-0000-0000-000034170000}"/>
    <cellStyle name="Normal 11 4 2 7 4" xfId="5952" xr:uid="{00000000-0005-0000-0000-000035170000}"/>
    <cellStyle name="Normal 11 4 2 7 4 2" xfId="5953" xr:uid="{00000000-0005-0000-0000-000036170000}"/>
    <cellStyle name="Normal 11 4 2 7 4 2 2" xfId="5954" xr:uid="{00000000-0005-0000-0000-000037170000}"/>
    <cellStyle name="Normal 11 4 2 7 4 2_QR_TAB_1.4_1.5_1.11" xfId="5955" xr:uid="{00000000-0005-0000-0000-000038170000}"/>
    <cellStyle name="Normal 11 4 2 7 4 3" xfId="5956" xr:uid="{00000000-0005-0000-0000-000039170000}"/>
    <cellStyle name="Normal 11 4 2 7 4_QR_TAB_1.4_1.5_1.11" xfId="5957" xr:uid="{00000000-0005-0000-0000-00003A170000}"/>
    <cellStyle name="Normal 11 4 2 7 5" xfId="5958" xr:uid="{00000000-0005-0000-0000-00003B170000}"/>
    <cellStyle name="Normal 11 4 2 7 5 2" xfId="5959" xr:uid="{00000000-0005-0000-0000-00003C170000}"/>
    <cellStyle name="Normal 11 4 2 7 5_QR_TAB_1.4_1.5_1.11" xfId="5960" xr:uid="{00000000-0005-0000-0000-00003D170000}"/>
    <cellStyle name="Normal 11 4 2 7 6" xfId="5961" xr:uid="{00000000-0005-0000-0000-00003E170000}"/>
    <cellStyle name="Normal 11 4 2 7_checks flows" xfId="5962" xr:uid="{00000000-0005-0000-0000-00003F170000}"/>
    <cellStyle name="Normal 11 4 2 8" xfId="5963" xr:uid="{00000000-0005-0000-0000-000040170000}"/>
    <cellStyle name="Normal 11 4 2 8 2" xfId="5964" xr:uid="{00000000-0005-0000-0000-000041170000}"/>
    <cellStyle name="Normal 11 4 2 8 2 2" xfId="5965" xr:uid="{00000000-0005-0000-0000-000042170000}"/>
    <cellStyle name="Normal 11 4 2 8 2 2 2" xfId="5966" xr:uid="{00000000-0005-0000-0000-000043170000}"/>
    <cellStyle name="Normal 11 4 2 8 2 2 2 2" xfId="5967" xr:uid="{00000000-0005-0000-0000-000044170000}"/>
    <cellStyle name="Normal 11 4 2 8 2 2 2_QR_TAB_1.4_1.5_1.11" xfId="5968" xr:uid="{00000000-0005-0000-0000-000045170000}"/>
    <cellStyle name="Normal 11 4 2 8 2 2 3" xfId="5969" xr:uid="{00000000-0005-0000-0000-000046170000}"/>
    <cellStyle name="Normal 11 4 2 8 2 2_QR_TAB_1.4_1.5_1.11" xfId="5970" xr:uid="{00000000-0005-0000-0000-000047170000}"/>
    <cellStyle name="Normal 11 4 2 8 2 3" xfId="5971" xr:uid="{00000000-0005-0000-0000-000048170000}"/>
    <cellStyle name="Normal 11 4 2 8 2 3 2" xfId="5972" xr:uid="{00000000-0005-0000-0000-000049170000}"/>
    <cellStyle name="Normal 11 4 2 8 2 3_QR_TAB_1.4_1.5_1.11" xfId="5973" xr:uid="{00000000-0005-0000-0000-00004A170000}"/>
    <cellStyle name="Normal 11 4 2 8 2 4" xfId="5974" xr:uid="{00000000-0005-0000-0000-00004B170000}"/>
    <cellStyle name="Normal 11 4 2 8 2_QR_TAB_1.4_1.5_1.11" xfId="5975" xr:uid="{00000000-0005-0000-0000-00004C170000}"/>
    <cellStyle name="Normal 11 4 2 8 3" xfId="5976" xr:uid="{00000000-0005-0000-0000-00004D170000}"/>
    <cellStyle name="Normal 11 4 2 8 3 2" xfId="5977" xr:uid="{00000000-0005-0000-0000-00004E170000}"/>
    <cellStyle name="Normal 11 4 2 8 3 2 2" xfId="5978" xr:uid="{00000000-0005-0000-0000-00004F170000}"/>
    <cellStyle name="Normal 11 4 2 8 3 2_QR_TAB_1.4_1.5_1.11" xfId="5979" xr:uid="{00000000-0005-0000-0000-000050170000}"/>
    <cellStyle name="Normal 11 4 2 8 3 3" xfId="5980" xr:uid="{00000000-0005-0000-0000-000051170000}"/>
    <cellStyle name="Normal 11 4 2 8 3_QR_TAB_1.4_1.5_1.11" xfId="5981" xr:uid="{00000000-0005-0000-0000-000052170000}"/>
    <cellStyle name="Normal 11 4 2 8 4" xfId="5982" xr:uid="{00000000-0005-0000-0000-000053170000}"/>
    <cellStyle name="Normal 11 4 2 8 4 2" xfId="5983" xr:uid="{00000000-0005-0000-0000-000054170000}"/>
    <cellStyle name="Normal 11 4 2 8 4_QR_TAB_1.4_1.5_1.11" xfId="5984" xr:uid="{00000000-0005-0000-0000-000055170000}"/>
    <cellStyle name="Normal 11 4 2 8 5" xfId="5985" xr:uid="{00000000-0005-0000-0000-000056170000}"/>
    <cellStyle name="Normal 11 4 2 8_checks flows" xfId="5986" xr:uid="{00000000-0005-0000-0000-000057170000}"/>
    <cellStyle name="Normal 11 4 2 9" xfId="5987" xr:uid="{00000000-0005-0000-0000-000058170000}"/>
    <cellStyle name="Normal 11 4 2 9 2" xfId="5988" xr:uid="{00000000-0005-0000-0000-000059170000}"/>
    <cellStyle name="Normal 11 4 2 9 2 2" xfId="5989" xr:uid="{00000000-0005-0000-0000-00005A170000}"/>
    <cellStyle name="Normal 11 4 2 9 2 2 2" xfId="5990" xr:uid="{00000000-0005-0000-0000-00005B170000}"/>
    <cellStyle name="Normal 11 4 2 9 2 2_QR_TAB_1.4_1.5_1.11" xfId="5991" xr:uid="{00000000-0005-0000-0000-00005C170000}"/>
    <cellStyle name="Normal 11 4 2 9 2 3" xfId="5992" xr:uid="{00000000-0005-0000-0000-00005D170000}"/>
    <cellStyle name="Normal 11 4 2 9 2_QR_TAB_1.4_1.5_1.11" xfId="5993" xr:uid="{00000000-0005-0000-0000-00005E170000}"/>
    <cellStyle name="Normal 11 4 2 9 3" xfId="5994" xr:uid="{00000000-0005-0000-0000-00005F170000}"/>
    <cellStyle name="Normal 11 4 2 9 3 2" xfId="5995" xr:uid="{00000000-0005-0000-0000-000060170000}"/>
    <cellStyle name="Normal 11 4 2 9 3_QR_TAB_1.4_1.5_1.11" xfId="5996" xr:uid="{00000000-0005-0000-0000-000061170000}"/>
    <cellStyle name="Normal 11 4 2 9 4" xfId="5997" xr:uid="{00000000-0005-0000-0000-000062170000}"/>
    <cellStyle name="Normal 11 4 2 9_QR_TAB_1.4_1.5_1.11" xfId="5998" xr:uid="{00000000-0005-0000-0000-000063170000}"/>
    <cellStyle name="Normal 11 4 2_checks flows" xfId="5999" xr:uid="{00000000-0005-0000-0000-000064170000}"/>
    <cellStyle name="Normal 11 4 3" xfId="6000" xr:uid="{00000000-0005-0000-0000-000065170000}"/>
    <cellStyle name="Normal 11 4 3 10" xfId="6001" xr:uid="{00000000-0005-0000-0000-000066170000}"/>
    <cellStyle name="Normal 11 4 3 10 2" xfId="6002" xr:uid="{00000000-0005-0000-0000-000067170000}"/>
    <cellStyle name="Normal 11 4 3 10 2 2" xfId="6003" xr:uid="{00000000-0005-0000-0000-000068170000}"/>
    <cellStyle name="Normal 11 4 3 10 2_QR_TAB_1.4_1.5_1.11" xfId="6004" xr:uid="{00000000-0005-0000-0000-000069170000}"/>
    <cellStyle name="Normal 11 4 3 10 3" xfId="6005" xr:uid="{00000000-0005-0000-0000-00006A170000}"/>
    <cellStyle name="Normal 11 4 3 10_QR_TAB_1.4_1.5_1.11" xfId="6006" xr:uid="{00000000-0005-0000-0000-00006B170000}"/>
    <cellStyle name="Normal 11 4 3 11" xfId="6007" xr:uid="{00000000-0005-0000-0000-00006C170000}"/>
    <cellStyle name="Normal 11 4 3 11 2" xfId="6008" xr:uid="{00000000-0005-0000-0000-00006D170000}"/>
    <cellStyle name="Normal 11 4 3 11_QR_TAB_1.4_1.5_1.11" xfId="6009" xr:uid="{00000000-0005-0000-0000-00006E170000}"/>
    <cellStyle name="Normal 11 4 3 12" xfId="6010" xr:uid="{00000000-0005-0000-0000-00006F170000}"/>
    <cellStyle name="Normal 11 4 3 2" xfId="6011" xr:uid="{00000000-0005-0000-0000-000070170000}"/>
    <cellStyle name="Normal 11 4 3 2 2" xfId="6012" xr:uid="{00000000-0005-0000-0000-000071170000}"/>
    <cellStyle name="Normal 11 4 3 2 2 2" xfId="6013" xr:uid="{00000000-0005-0000-0000-000072170000}"/>
    <cellStyle name="Normal 11 4 3 2 2 2 2" xfId="6014" xr:uid="{00000000-0005-0000-0000-000073170000}"/>
    <cellStyle name="Normal 11 4 3 2 2 2 2 2" xfId="6015" xr:uid="{00000000-0005-0000-0000-000074170000}"/>
    <cellStyle name="Normal 11 4 3 2 2 2 2 2 2" xfId="6016" xr:uid="{00000000-0005-0000-0000-000075170000}"/>
    <cellStyle name="Normal 11 4 3 2 2 2 2 2_QR_TAB_1.4_1.5_1.11" xfId="6017" xr:uid="{00000000-0005-0000-0000-000076170000}"/>
    <cellStyle name="Normal 11 4 3 2 2 2 2 3" xfId="6018" xr:uid="{00000000-0005-0000-0000-000077170000}"/>
    <cellStyle name="Normal 11 4 3 2 2 2 2_QR_TAB_1.4_1.5_1.11" xfId="6019" xr:uid="{00000000-0005-0000-0000-000078170000}"/>
    <cellStyle name="Normal 11 4 3 2 2 2 3" xfId="6020" xr:uid="{00000000-0005-0000-0000-000079170000}"/>
    <cellStyle name="Normal 11 4 3 2 2 2 3 2" xfId="6021" xr:uid="{00000000-0005-0000-0000-00007A170000}"/>
    <cellStyle name="Normal 11 4 3 2 2 2 3_QR_TAB_1.4_1.5_1.11" xfId="6022" xr:uid="{00000000-0005-0000-0000-00007B170000}"/>
    <cellStyle name="Normal 11 4 3 2 2 2 4" xfId="6023" xr:uid="{00000000-0005-0000-0000-00007C170000}"/>
    <cellStyle name="Normal 11 4 3 2 2 2_QR_TAB_1.4_1.5_1.11" xfId="6024" xr:uid="{00000000-0005-0000-0000-00007D170000}"/>
    <cellStyle name="Normal 11 4 3 2 2 3" xfId="6025" xr:uid="{00000000-0005-0000-0000-00007E170000}"/>
    <cellStyle name="Normal 11 4 3 2 2 3 2" xfId="6026" xr:uid="{00000000-0005-0000-0000-00007F170000}"/>
    <cellStyle name="Normal 11 4 3 2 2 3 2 2" xfId="6027" xr:uid="{00000000-0005-0000-0000-000080170000}"/>
    <cellStyle name="Normal 11 4 3 2 2 3 2 2 2" xfId="6028" xr:uid="{00000000-0005-0000-0000-000081170000}"/>
    <cellStyle name="Normal 11 4 3 2 2 3 2 2_QR_TAB_1.4_1.5_1.11" xfId="6029" xr:uid="{00000000-0005-0000-0000-000082170000}"/>
    <cellStyle name="Normal 11 4 3 2 2 3 2 3" xfId="6030" xr:uid="{00000000-0005-0000-0000-000083170000}"/>
    <cellStyle name="Normal 11 4 3 2 2 3 2_QR_TAB_1.4_1.5_1.11" xfId="6031" xr:uid="{00000000-0005-0000-0000-000084170000}"/>
    <cellStyle name="Normal 11 4 3 2 2 3_QR_TAB_1.4_1.5_1.11" xfId="6032" xr:uid="{00000000-0005-0000-0000-000085170000}"/>
    <cellStyle name="Normal 11 4 3 2 2 4" xfId="6033" xr:uid="{00000000-0005-0000-0000-000086170000}"/>
    <cellStyle name="Normal 11 4 3 2 2 4 2" xfId="6034" xr:uid="{00000000-0005-0000-0000-000087170000}"/>
    <cellStyle name="Normal 11 4 3 2 2 4 2 2" xfId="6035" xr:uid="{00000000-0005-0000-0000-000088170000}"/>
    <cellStyle name="Normal 11 4 3 2 2 4 2_QR_TAB_1.4_1.5_1.11" xfId="6036" xr:uid="{00000000-0005-0000-0000-000089170000}"/>
    <cellStyle name="Normal 11 4 3 2 2 4 3" xfId="6037" xr:uid="{00000000-0005-0000-0000-00008A170000}"/>
    <cellStyle name="Normal 11 4 3 2 2 4_QR_TAB_1.4_1.5_1.11" xfId="6038" xr:uid="{00000000-0005-0000-0000-00008B170000}"/>
    <cellStyle name="Normal 11 4 3 2 2 5" xfId="6039" xr:uid="{00000000-0005-0000-0000-00008C170000}"/>
    <cellStyle name="Normal 11 4 3 2 2 5 2" xfId="6040" xr:uid="{00000000-0005-0000-0000-00008D170000}"/>
    <cellStyle name="Normal 11 4 3 2 2 5_QR_TAB_1.4_1.5_1.11" xfId="6041" xr:uid="{00000000-0005-0000-0000-00008E170000}"/>
    <cellStyle name="Normal 11 4 3 2 2 6" xfId="6042" xr:uid="{00000000-0005-0000-0000-00008F170000}"/>
    <cellStyle name="Normal 11 4 3 2 2_checks flows" xfId="6043" xr:uid="{00000000-0005-0000-0000-000090170000}"/>
    <cellStyle name="Normal 11 4 3 2 3" xfId="6044" xr:uid="{00000000-0005-0000-0000-000091170000}"/>
    <cellStyle name="Normal 11 4 3 2 3 2" xfId="6045" xr:uid="{00000000-0005-0000-0000-000092170000}"/>
    <cellStyle name="Normal 11 4 3 2 3 2 2" xfId="6046" xr:uid="{00000000-0005-0000-0000-000093170000}"/>
    <cellStyle name="Normal 11 4 3 2 3 2 2 2" xfId="6047" xr:uid="{00000000-0005-0000-0000-000094170000}"/>
    <cellStyle name="Normal 11 4 3 2 3 2 2 2 2" xfId="6048" xr:uid="{00000000-0005-0000-0000-000095170000}"/>
    <cellStyle name="Normal 11 4 3 2 3 2 2 2_QR_TAB_1.4_1.5_1.11" xfId="6049" xr:uid="{00000000-0005-0000-0000-000096170000}"/>
    <cellStyle name="Normal 11 4 3 2 3 2 2 3" xfId="6050" xr:uid="{00000000-0005-0000-0000-000097170000}"/>
    <cellStyle name="Normal 11 4 3 2 3 2 2_QR_TAB_1.4_1.5_1.11" xfId="6051" xr:uid="{00000000-0005-0000-0000-000098170000}"/>
    <cellStyle name="Normal 11 4 3 2 3 2 3" xfId="6052" xr:uid="{00000000-0005-0000-0000-000099170000}"/>
    <cellStyle name="Normal 11 4 3 2 3 2 3 2" xfId="6053" xr:uid="{00000000-0005-0000-0000-00009A170000}"/>
    <cellStyle name="Normal 11 4 3 2 3 2 3_QR_TAB_1.4_1.5_1.11" xfId="6054" xr:uid="{00000000-0005-0000-0000-00009B170000}"/>
    <cellStyle name="Normal 11 4 3 2 3 2 4" xfId="6055" xr:uid="{00000000-0005-0000-0000-00009C170000}"/>
    <cellStyle name="Normal 11 4 3 2 3 2_QR_TAB_1.4_1.5_1.11" xfId="6056" xr:uid="{00000000-0005-0000-0000-00009D170000}"/>
    <cellStyle name="Normal 11 4 3 2 3 3" xfId="6057" xr:uid="{00000000-0005-0000-0000-00009E170000}"/>
    <cellStyle name="Normal 11 4 3 2 3 3 2" xfId="6058" xr:uid="{00000000-0005-0000-0000-00009F170000}"/>
    <cellStyle name="Normal 11 4 3 2 3 3 2 2" xfId="6059" xr:uid="{00000000-0005-0000-0000-0000A0170000}"/>
    <cellStyle name="Normal 11 4 3 2 3 3 2_QR_TAB_1.4_1.5_1.11" xfId="6060" xr:uid="{00000000-0005-0000-0000-0000A1170000}"/>
    <cellStyle name="Normal 11 4 3 2 3 3 3" xfId="6061" xr:uid="{00000000-0005-0000-0000-0000A2170000}"/>
    <cellStyle name="Normal 11 4 3 2 3 3_QR_TAB_1.4_1.5_1.11" xfId="6062" xr:uid="{00000000-0005-0000-0000-0000A3170000}"/>
    <cellStyle name="Normal 11 4 3 2 3 4" xfId="6063" xr:uid="{00000000-0005-0000-0000-0000A4170000}"/>
    <cellStyle name="Normal 11 4 3 2 3 4 2" xfId="6064" xr:uid="{00000000-0005-0000-0000-0000A5170000}"/>
    <cellStyle name="Normal 11 4 3 2 3 4_QR_TAB_1.4_1.5_1.11" xfId="6065" xr:uid="{00000000-0005-0000-0000-0000A6170000}"/>
    <cellStyle name="Normal 11 4 3 2 3 5" xfId="6066" xr:uid="{00000000-0005-0000-0000-0000A7170000}"/>
    <cellStyle name="Normal 11 4 3 2 3_checks flows" xfId="6067" xr:uid="{00000000-0005-0000-0000-0000A8170000}"/>
    <cellStyle name="Normal 11 4 3 2 4" xfId="6068" xr:uid="{00000000-0005-0000-0000-0000A9170000}"/>
    <cellStyle name="Normal 11 4 3 2 4 2" xfId="6069" xr:uid="{00000000-0005-0000-0000-0000AA170000}"/>
    <cellStyle name="Normal 11 4 3 2 4 2 2" xfId="6070" xr:uid="{00000000-0005-0000-0000-0000AB170000}"/>
    <cellStyle name="Normal 11 4 3 2 4 2 2 2" xfId="6071" xr:uid="{00000000-0005-0000-0000-0000AC170000}"/>
    <cellStyle name="Normal 11 4 3 2 4 2 2_QR_TAB_1.4_1.5_1.11" xfId="6072" xr:uid="{00000000-0005-0000-0000-0000AD170000}"/>
    <cellStyle name="Normal 11 4 3 2 4 2 3" xfId="6073" xr:uid="{00000000-0005-0000-0000-0000AE170000}"/>
    <cellStyle name="Normal 11 4 3 2 4 2_QR_TAB_1.4_1.5_1.11" xfId="6074" xr:uid="{00000000-0005-0000-0000-0000AF170000}"/>
    <cellStyle name="Normal 11 4 3 2 4 3" xfId="6075" xr:uid="{00000000-0005-0000-0000-0000B0170000}"/>
    <cellStyle name="Normal 11 4 3 2 4 3 2" xfId="6076" xr:uid="{00000000-0005-0000-0000-0000B1170000}"/>
    <cellStyle name="Normal 11 4 3 2 4 3_QR_TAB_1.4_1.5_1.11" xfId="6077" xr:uid="{00000000-0005-0000-0000-0000B2170000}"/>
    <cellStyle name="Normal 11 4 3 2 4 4" xfId="6078" xr:uid="{00000000-0005-0000-0000-0000B3170000}"/>
    <cellStyle name="Normal 11 4 3 2 4_QR_TAB_1.4_1.5_1.11" xfId="6079" xr:uid="{00000000-0005-0000-0000-0000B4170000}"/>
    <cellStyle name="Normal 11 4 3 2 5" xfId="6080" xr:uid="{00000000-0005-0000-0000-0000B5170000}"/>
    <cellStyle name="Normal 11 4 3 2 5 2" xfId="6081" xr:uid="{00000000-0005-0000-0000-0000B6170000}"/>
    <cellStyle name="Normal 11 4 3 2 5 2 2" xfId="6082" xr:uid="{00000000-0005-0000-0000-0000B7170000}"/>
    <cellStyle name="Normal 11 4 3 2 5 2 2 2" xfId="6083" xr:uid="{00000000-0005-0000-0000-0000B8170000}"/>
    <cellStyle name="Normal 11 4 3 2 5 2 2_QR_TAB_1.4_1.5_1.11" xfId="6084" xr:uid="{00000000-0005-0000-0000-0000B9170000}"/>
    <cellStyle name="Normal 11 4 3 2 5 2 3" xfId="6085" xr:uid="{00000000-0005-0000-0000-0000BA170000}"/>
    <cellStyle name="Normal 11 4 3 2 5 2_QR_TAB_1.4_1.5_1.11" xfId="6086" xr:uid="{00000000-0005-0000-0000-0000BB170000}"/>
    <cellStyle name="Normal 11 4 3 2 5_QR_TAB_1.4_1.5_1.11" xfId="6087" xr:uid="{00000000-0005-0000-0000-0000BC170000}"/>
    <cellStyle name="Normal 11 4 3 2 6" xfId="6088" xr:uid="{00000000-0005-0000-0000-0000BD170000}"/>
    <cellStyle name="Normal 11 4 3 2 6 2" xfId="6089" xr:uid="{00000000-0005-0000-0000-0000BE170000}"/>
    <cellStyle name="Normal 11 4 3 2 6 2 2" xfId="6090" xr:uid="{00000000-0005-0000-0000-0000BF170000}"/>
    <cellStyle name="Normal 11 4 3 2 6 2_QR_TAB_1.4_1.5_1.11" xfId="6091" xr:uid="{00000000-0005-0000-0000-0000C0170000}"/>
    <cellStyle name="Normal 11 4 3 2 6 3" xfId="6092" xr:uid="{00000000-0005-0000-0000-0000C1170000}"/>
    <cellStyle name="Normal 11 4 3 2 6_QR_TAB_1.4_1.5_1.11" xfId="6093" xr:uid="{00000000-0005-0000-0000-0000C2170000}"/>
    <cellStyle name="Normal 11 4 3 2 7" xfId="6094" xr:uid="{00000000-0005-0000-0000-0000C3170000}"/>
    <cellStyle name="Normal 11 4 3 2 7 2" xfId="6095" xr:uid="{00000000-0005-0000-0000-0000C4170000}"/>
    <cellStyle name="Normal 11 4 3 2 7_QR_TAB_1.4_1.5_1.11" xfId="6096" xr:uid="{00000000-0005-0000-0000-0000C5170000}"/>
    <cellStyle name="Normal 11 4 3 2 8" xfId="6097" xr:uid="{00000000-0005-0000-0000-0000C6170000}"/>
    <cellStyle name="Normal 11 4 3 2_checks flows" xfId="6098" xr:uid="{00000000-0005-0000-0000-0000C7170000}"/>
    <cellStyle name="Normal 11 4 3 3" xfId="6099" xr:uid="{00000000-0005-0000-0000-0000C8170000}"/>
    <cellStyle name="Normal 11 4 3 3 2" xfId="6100" xr:uid="{00000000-0005-0000-0000-0000C9170000}"/>
    <cellStyle name="Normal 11 4 3 3 2 2" xfId="6101" xr:uid="{00000000-0005-0000-0000-0000CA170000}"/>
    <cellStyle name="Normal 11 4 3 3 2 2 2" xfId="6102" xr:uid="{00000000-0005-0000-0000-0000CB170000}"/>
    <cellStyle name="Normal 11 4 3 3 2 2 2 2" xfId="6103" xr:uid="{00000000-0005-0000-0000-0000CC170000}"/>
    <cellStyle name="Normal 11 4 3 3 2 2 2_QR_TAB_1.4_1.5_1.11" xfId="6104" xr:uid="{00000000-0005-0000-0000-0000CD170000}"/>
    <cellStyle name="Normal 11 4 3 3 2 2 3" xfId="6105" xr:uid="{00000000-0005-0000-0000-0000CE170000}"/>
    <cellStyle name="Normal 11 4 3 3 2 2_QR_TAB_1.4_1.5_1.11" xfId="6106" xr:uid="{00000000-0005-0000-0000-0000CF170000}"/>
    <cellStyle name="Normal 11 4 3 3 2 3" xfId="6107" xr:uid="{00000000-0005-0000-0000-0000D0170000}"/>
    <cellStyle name="Normal 11 4 3 3 2 3 2" xfId="6108" xr:uid="{00000000-0005-0000-0000-0000D1170000}"/>
    <cellStyle name="Normal 11 4 3 3 2 3_QR_TAB_1.4_1.5_1.11" xfId="6109" xr:uid="{00000000-0005-0000-0000-0000D2170000}"/>
    <cellStyle name="Normal 11 4 3 3 2 4" xfId="6110" xr:uid="{00000000-0005-0000-0000-0000D3170000}"/>
    <cellStyle name="Normal 11 4 3 3 2_QR_TAB_1.4_1.5_1.11" xfId="6111" xr:uid="{00000000-0005-0000-0000-0000D4170000}"/>
    <cellStyle name="Normal 11 4 3 3 3" xfId="6112" xr:uid="{00000000-0005-0000-0000-0000D5170000}"/>
    <cellStyle name="Normal 11 4 3 3 3 2" xfId="6113" xr:uid="{00000000-0005-0000-0000-0000D6170000}"/>
    <cellStyle name="Normal 11 4 3 3 3 2 2" xfId="6114" xr:uid="{00000000-0005-0000-0000-0000D7170000}"/>
    <cellStyle name="Normal 11 4 3 3 3 2 2 2" xfId="6115" xr:uid="{00000000-0005-0000-0000-0000D8170000}"/>
    <cellStyle name="Normal 11 4 3 3 3 2 2_QR_TAB_1.4_1.5_1.11" xfId="6116" xr:uid="{00000000-0005-0000-0000-0000D9170000}"/>
    <cellStyle name="Normal 11 4 3 3 3 2 3" xfId="6117" xr:uid="{00000000-0005-0000-0000-0000DA170000}"/>
    <cellStyle name="Normal 11 4 3 3 3 2_QR_TAB_1.4_1.5_1.11" xfId="6118" xr:uid="{00000000-0005-0000-0000-0000DB170000}"/>
    <cellStyle name="Normal 11 4 3 3 3_QR_TAB_1.4_1.5_1.11" xfId="6119" xr:uid="{00000000-0005-0000-0000-0000DC170000}"/>
    <cellStyle name="Normal 11 4 3 3 4" xfId="6120" xr:uid="{00000000-0005-0000-0000-0000DD170000}"/>
    <cellStyle name="Normal 11 4 3 3 4 2" xfId="6121" xr:uid="{00000000-0005-0000-0000-0000DE170000}"/>
    <cellStyle name="Normal 11 4 3 3 4 2 2" xfId="6122" xr:uid="{00000000-0005-0000-0000-0000DF170000}"/>
    <cellStyle name="Normal 11 4 3 3 4 2_QR_TAB_1.4_1.5_1.11" xfId="6123" xr:uid="{00000000-0005-0000-0000-0000E0170000}"/>
    <cellStyle name="Normal 11 4 3 3 4 3" xfId="6124" xr:uid="{00000000-0005-0000-0000-0000E1170000}"/>
    <cellStyle name="Normal 11 4 3 3 4_QR_TAB_1.4_1.5_1.11" xfId="6125" xr:uid="{00000000-0005-0000-0000-0000E2170000}"/>
    <cellStyle name="Normal 11 4 3 3 5" xfId="6126" xr:uid="{00000000-0005-0000-0000-0000E3170000}"/>
    <cellStyle name="Normal 11 4 3 3 5 2" xfId="6127" xr:uid="{00000000-0005-0000-0000-0000E4170000}"/>
    <cellStyle name="Normal 11 4 3 3 5_QR_TAB_1.4_1.5_1.11" xfId="6128" xr:uid="{00000000-0005-0000-0000-0000E5170000}"/>
    <cellStyle name="Normal 11 4 3 3 6" xfId="6129" xr:uid="{00000000-0005-0000-0000-0000E6170000}"/>
    <cellStyle name="Normal 11 4 3 3_checks flows" xfId="6130" xr:uid="{00000000-0005-0000-0000-0000E7170000}"/>
    <cellStyle name="Normal 11 4 3 4" xfId="6131" xr:uid="{00000000-0005-0000-0000-0000E8170000}"/>
    <cellStyle name="Normal 11 4 3 4 2" xfId="6132" xr:uid="{00000000-0005-0000-0000-0000E9170000}"/>
    <cellStyle name="Normal 11 4 3 4 2 2" xfId="6133" xr:uid="{00000000-0005-0000-0000-0000EA170000}"/>
    <cellStyle name="Normal 11 4 3 4 2 2 2" xfId="6134" xr:uid="{00000000-0005-0000-0000-0000EB170000}"/>
    <cellStyle name="Normal 11 4 3 4 2 2 2 2" xfId="6135" xr:uid="{00000000-0005-0000-0000-0000EC170000}"/>
    <cellStyle name="Normal 11 4 3 4 2 2 2_QR_TAB_1.4_1.5_1.11" xfId="6136" xr:uid="{00000000-0005-0000-0000-0000ED170000}"/>
    <cellStyle name="Normal 11 4 3 4 2 2 3" xfId="6137" xr:uid="{00000000-0005-0000-0000-0000EE170000}"/>
    <cellStyle name="Normal 11 4 3 4 2 2_QR_TAB_1.4_1.5_1.11" xfId="6138" xr:uid="{00000000-0005-0000-0000-0000EF170000}"/>
    <cellStyle name="Normal 11 4 3 4 2 3" xfId="6139" xr:uid="{00000000-0005-0000-0000-0000F0170000}"/>
    <cellStyle name="Normal 11 4 3 4 2 3 2" xfId="6140" xr:uid="{00000000-0005-0000-0000-0000F1170000}"/>
    <cellStyle name="Normal 11 4 3 4 2 3_QR_TAB_1.4_1.5_1.11" xfId="6141" xr:uid="{00000000-0005-0000-0000-0000F2170000}"/>
    <cellStyle name="Normal 11 4 3 4 2 4" xfId="6142" xr:uid="{00000000-0005-0000-0000-0000F3170000}"/>
    <cellStyle name="Normal 11 4 3 4 2_QR_TAB_1.4_1.5_1.11" xfId="6143" xr:uid="{00000000-0005-0000-0000-0000F4170000}"/>
    <cellStyle name="Normal 11 4 3 4 3" xfId="6144" xr:uid="{00000000-0005-0000-0000-0000F5170000}"/>
    <cellStyle name="Normal 11 4 3 4 3 2" xfId="6145" xr:uid="{00000000-0005-0000-0000-0000F6170000}"/>
    <cellStyle name="Normal 11 4 3 4 3 2 2" xfId="6146" xr:uid="{00000000-0005-0000-0000-0000F7170000}"/>
    <cellStyle name="Normal 11 4 3 4 3 2 2 2" xfId="6147" xr:uid="{00000000-0005-0000-0000-0000F8170000}"/>
    <cellStyle name="Normal 11 4 3 4 3 2 2_QR_TAB_1.4_1.5_1.11" xfId="6148" xr:uid="{00000000-0005-0000-0000-0000F9170000}"/>
    <cellStyle name="Normal 11 4 3 4 3 2 3" xfId="6149" xr:uid="{00000000-0005-0000-0000-0000FA170000}"/>
    <cellStyle name="Normal 11 4 3 4 3 2_QR_TAB_1.4_1.5_1.11" xfId="6150" xr:uid="{00000000-0005-0000-0000-0000FB170000}"/>
    <cellStyle name="Normal 11 4 3 4 3_QR_TAB_1.4_1.5_1.11" xfId="6151" xr:uid="{00000000-0005-0000-0000-0000FC170000}"/>
    <cellStyle name="Normal 11 4 3 4 4" xfId="6152" xr:uid="{00000000-0005-0000-0000-0000FD170000}"/>
    <cellStyle name="Normal 11 4 3 4 4 2" xfId="6153" xr:uid="{00000000-0005-0000-0000-0000FE170000}"/>
    <cellStyle name="Normal 11 4 3 4 4 2 2" xfId="6154" xr:uid="{00000000-0005-0000-0000-0000FF170000}"/>
    <cellStyle name="Normal 11 4 3 4 4 2_QR_TAB_1.4_1.5_1.11" xfId="6155" xr:uid="{00000000-0005-0000-0000-000000180000}"/>
    <cellStyle name="Normal 11 4 3 4 4 3" xfId="6156" xr:uid="{00000000-0005-0000-0000-000001180000}"/>
    <cellStyle name="Normal 11 4 3 4 4_QR_TAB_1.4_1.5_1.11" xfId="6157" xr:uid="{00000000-0005-0000-0000-000002180000}"/>
    <cellStyle name="Normal 11 4 3 4 5" xfId="6158" xr:uid="{00000000-0005-0000-0000-000003180000}"/>
    <cellStyle name="Normal 11 4 3 4 5 2" xfId="6159" xr:uid="{00000000-0005-0000-0000-000004180000}"/>
    <cellStyle name="Normal 11 4 3 4 5_QR_TAB_1.4_1.5_1.11" xfId="6160" xr:uid="{00000000-0005-0000-0000-000005180000}"/>
    <cellStyle name="Normal 11 4 3 4 6" xfId="6161" xr:uid="{00000000-0005-0000-0000-000006180000}"/>
    <cellStyle name="Normal 11 4 3 4_checks flows" xfId="6162" xr:uid="{00000000-0005-0000-0000-000007180000}"/>
    <cellStyle name="Normal 11 4 3 5" xfId="6163" xr:uid="{00000000-0005-0000-0000-000008180000}"/>
    <cellStyle name="Normal 11 4 3 5 2" xfId="6164" xr:uid="{00000000-0005-0000-0000-000009180000}"/>
    <cellStyle name="Normal 11 4 3 5 2 2" xfId="6165" xr:uid="{00000000-0005-0000-0000-00000A180000}"/>
    <cellStyle name="Normal 11 4 3 5 2 2 2" xfId="6166" xr:uid="{00000000-0005-0000-0000-00000B180000}"/>
    <cellStyle name="Normal 11 4 3 5 2 2 2 2" xfId="6167" xr:uid="{00000000-0005-0000-0000-00000C180000}"/>
    <cellStyle name="Normal 11 4 3 5 2 2 2_QR_TAB_1.4_1.5_1.11" xfId="6168" xr:uid="{00000000-0005-0000-0000-00000D180000}"/>
    <cellStyle name="Normal 11 4 3 5 2 2 3" xfId="6169" xr:uid="{00000000-0005-0000-0000-00000E180000}"/>
    <cellStyle name="Normal 11 4 3 5 2 2_QR_TAB_1.4_1.5_1.11" xfId="6170" xr:uid="{00000000-0005-0000-0000-00000F180000}"/>
    <cellStyle name="Normal 11 4 3 5 2 3" xfId="6171" xr:uid="{00000000-0005-0000-0000-000010180000}"/>
    <cellStyle name="Normal 11 4 3 5 2 3 2" xfId="6172" xr:uid="{00000000-0005-0000-0000-000011180000}"/>
    <cellStyle name="Normal 11 4 3 5 2 3_QR_TAB_1.4_1.5_1.11" xfId="6173" xr:uid="{00000000-0005-0000-0000-000012180000}"/>
    <cellStyle name="Normal 11 4 3 5 2 4" xfId="6174" xr:uid="{00000000-0005-0000-0000-000013180000}"/>
    <cellStyle name="Normal 11 4 3 5 2_QR_TAB_1.4_1.5_1.11" xfId="6175" xr:uid="{00000000-0005-0000-0000-000014180000}"/>
    <cellStyle name="Normal 11 4 3 5 3" xfId="6176" xr:uid="{00000000-0005-0000-0000-000015180000}"/>
    <cellStyle name="Normal 11 4 3 5 3 2" xfId="6177" xr:uid="{00000000-0005-0000-0000-000016180000}"/>
    <cellStyle name="Normal 11 4 3 5 3 2 2" xfId="6178" xr:uid="{00000000-0005-0000-0000-000017180000}"/>
    <cellStyle name="Normal 11 4 3 5 3 2 2 2" xfId="6179" xr:uid="{00000000-0005-0000-0000-000018180000}"/>
    <cellStyle name="Normal 11 4 3 5 3 2 2_QR_TAB_1.4_1.5_1.11" xfId="6180" xr:uid="{00000000-0005-0000-0000-000019180000}"/>
    <cellStyle name="Normal 11 4 3 5 3 2 3" xfId="6181" xr:uid="{00000000-0005-0000-0000-00001A180000}"/>
    <cellStyle name="Normal 11 4 3 5 3 2_QR_TAB_1.4_1.5_1.11" xfId="6182" xr:uid="{00000000-0005-0000-0000-00001B180000}"/>
    <cellStyle name="Normal 11 4 3 5 3_QR_TAB_1.4_1.5_1.11" xfId="6183" xr:uid="{00000000-0005-0000-0000-00001C180000}"/>
    <cellStyle name="Normal 11 4 3 5 4" xfId="6184" xr:uid="{00000000-0005-0000-0000-00001D180000}"/>
    <cellStyle name="Normal 11 4 3 5 4 2" xfId="6185" xr:uid="{00000000-0005-0000-0000-00001E180000}"/>
    <cellStyle name="Normal 11 4 3 5 4 2 2" xfId="6186" xr:uid="{00000000-0005-0000-0000-00001F180000}"/>
    <cellStyle name="Normal 11 4 3 5 4 2_QR_TAB_1.4_1.5_1.11" xfId="6187" xr:uid="{00000000-0005-0000-0000-000020180000}"/>
    <cellStyle name="Normal 11 4 3 5 4 3" xfId="6188" xr:uid="{00000000-0005-0000-0000-000021180000}"/>
    <cellStyle name="Normal 11 4 3 5 4_QR_TAB_1.4_1.5_1.11" xfId="6189" xr:uid="{00000000-0005-0000-0000-000022180000}"/>
    <cellStyle name="Normal 11 4 3 5 5" xfId="6190" xr:uid="{00000000-0005-0000-0000-000023180000}"/>
    <cellStyle name="Normal 11 4 3 5 5 2" xfId="6191" xr:uid="{00000000-0005-0000-0000-000024180000}"/>
    <cellStyle name="Normal 11 4 3 5 5_QR_TAB_1.4_1.5_1.11" xfId="6192" xr:uid="{00000000-0005-0000-0000-000025180000}"/>
    <cellStyle name="Normal 11 4 3 5 6" xfId="6193" xr:uid="{00000000-0005-0000-0000-000026180000}"/>
    <cellStyle name="Normal 11 4 3 5_checks flows" xfId="6194" xr:uid="{00000000-0005-0000-0000-000027180000}"/>
    <cellStyle name="Normal 11 4 3 6" xfId="6195" xr:uid="{00000000-0005-0000-0000-000028180000}"/>
    <cellStyle name="Normal 11 4 3 6 2" xfId="6196" xr:uid="{00000000-0005-0000-0000-000029180000}"/>
    <cellStyle name="Normal 11 4 3 6 2 2" xfId="6197" xr:uid="{00000000-0005-0000-0000-00002A180000}"/>
    <cellStyle name="Normal 11 4 3 6 2 2 2" xfId="6198" xr:uid="{00000000-0005-0000-0000-00002B180000}"/>
    <cellStyle name="Normal 11 4 3 6 2 2 2 2" xfId="6199" xr:uid="{00000000-0005-0000-0000-00002C180000}"/>
    <cellStyle name="Normal 11 4 3 6 2 2 2_QR_TAB_1.4_1.5_1.11" xfId="6200" xr:uid="{00000000-0005-0000-0000-00002D180000}"/>
    <cellStyle name="Normal 11 4 3 6 2 2 3" xfId="6201" xr:uid="{00000000-0005-0000-0000-00002E180000}"/>
    <cellStyle name="Normal 11 4 3 6 2 2_QR_TAB_1.4_1.5_1.11" xfId="6202" xr:uid="{00000000-0005-0000-0000-00002F180000}"/>
    <cellStyle name="Normal 11 4 3 6 2 3" xfId="6203" xr:uid="{00000000-0005-0000-0000-000030180000}"/>
    <cellStyle name="Normal 11 4 3 6 2 3 2" xfId="6204" xr:uid="{00000000-0005-0000-0000-000031180000}"/>
    <cellStyle name="Normal 11 4 3 6 2 3_QR_TAB_1.4_1.5_1.11" xfId="6205" xr:uid="{00000000-0005-0000-0000-000032180000}"/>
    <cellStyle name="Normal 11 4 3 6 2 4" xfId="6206" xr:uid="{00000000-0005-0000-0000-000033180000}"/>
    <cellStyle name="Normal 11 4 3 6 2_QR_TAB_1.4_1.5_1.11" xfId="6207" xr:uid="{00000000-0005-0000-0000-000034180000}"/>
    <cellStyle name="Normal 11 4 3 6 3" xfId="6208" xr:uid="{00000000-0005-0000-0000-000035180000}"/>
    <cellStyle name="Normal 11 4 3 6 3 2" xfId="6209" xr:uid="{00000000-0005-0000-0000-000036180000}"/>
    <cellStyle name="Normal 11 4 3 6 3 2 2" xfId="6210" xr:uid="{00000000-0005-0000-0000-000037180000}"/>
    <cellStyle name="Normal 11 4 3 6 3 2 2 2" xfId="6211" xr:uid="{00000000-0005-0000-0000-000038180000}"/>
    <cellStyle name="Normal 11 4 3 6 3 2 2_QR_TAB_1.4_1.5_1.11" xfId="6212" xr:uid="{00000000-0005-0000-0000-000039180000}"/>
    <cellStyle name="Normal 11 4 3 6 3 2 3" xfId="6213" xr:uid="{00000000-0005-0000-0000-00003A180000}"/>
    <cellStyle name="Normal 11 4 3 6 3 2_QR_TAB_1.4_1.5_1.11" xfId="6214" xr:uid="{00000000-0005-0000-0000-00003B180000}"/>
    <cellStyle name="Normal 11 4 3 6 3_QR_TAB_1.4_1.5_1.11" xfId="6215" xr:uid="{00000000-0005-0000-0000-00003C180000}"/>
    <cellStyle name="Normal 11 4 3 6 4" xfId="6216" xr:uid="{00000000-0005-0000-0000-00003D180000}"/>
    <cellStyle name="Normal 11 4 3 6 4 2" xfId="6217" xr:uid="{00000000-0005-0000-0000-00003E180000}"/>
    <cellStyle name="Normal 11 4 3 6 4 2 2" xfId="6218" xr:uid="{00000000-0005-0000-0000-00003F180000}"/>
    <cellStyle name="Normal 11 4 3 6 4 2_QR_TAB_1.4_1.5_1.11" xfId="6219" xr:uid="{00000000-0005-0000-0000-000040180000}"/>
    <cellStyle name="Normal 11 4 3 6 4 3" xfId="6220" xr:uid="{00000000-0005-0000-0000-000041180000}"/>
    <cellStyle name="Normal 11 4 3 6 4_QR_TAB_1.4_1.5_1.11" xfId="6221" xr:uid="{00000000-0005-0000-0000-000042180000}"/>
    <cellStyle name="Normal 11 4 3 6 5" xfId="6222" xr:uid="{00000000-0005-0000-0000-000043180000}"/>
    <cellStyle name="Normal 11 4 3 6 5 2" xfId="6223" xr:uid="{00000000-0005-0000-0000-000044180000}"/>
    <cellStyle name="Normal 11 4 3 6 5_QR_TAB_1.4_1.5_1.11" xfId="6224" xr:uid="{00000000-0005-0000-0000-000045180000}"/>
    <cellStyle name="Normal 11 4 3 6 6" xfId="6225" xr:uid="{00000000-0005-0000-0000-000046180000}"/>
    <cellStyle name="Normal 11 4 3 6_checks flows" xfId="6226" xr:uid="{00000000-0005-0000-0000-000047180000}"/>
    <cellStyle name="Normal 11 4 3 7" xfId="6227" xr:uid="{00000000-0005-0000-0000-000048180000}"/>
    <cellStyle name="Normal 11 4 3 7 2" xfId="6228" xr:uid="{00000000-0005-0000-0000-000049180000}"/>
    <cellStyle name="Normal 11 4 3 7 2 2" xfId="6229" xr:uid="{00000000-0005-0000-0000-00004A180000}"/>
    <cellStyle name="Normal 11 4 3 7 2 2 2" xfId="6230" xr:uid="{00000000-0005-0000-0000-00004B180000}"/>
    <cellStyle name="Normal 11 4 3 7 2 2 2 2" xfId="6231" xr:uid="{00000000-0005-0000-0000-00004C180000}"/>
    <cellStyle name="Normal 11 4 3 7 2 2 2_QR_TAB_1.4_1.5_1.11" xfId="6232" xr:uid="{00000000-0005-0000-0000-00004D180000}"/>
    <cellStyle name="Normal 11 4 3 7 2 2 3" xfId="6233" xr:uid="{00000000-0005-0000-0000-00004E180000}"/>
    <cellStyle name="Normal 11 4 3 7 2 2_QR_TAB_1.4_1.5_1.11" xfId="6234" xr:uid="{00000000-0005-0000-0000-00004F180000}"/>
    <cellStyle name="Normal 11 4 3 7 2 3" xfId="6235" xr:uid="{00000000-0005-0000-0000-000050180000}"/>
    <cellStyle name="Normal 11 4 3 7 2 3 2" xfId="6236" xr:uid="{00000000-0005-0000-0000-000051180000}"/>
    <cellStyle name="Normal 11 4 3 7 2 3_QR_TAB_1.4_1.5_1.11" xfId="6237" xr:uid="{00000000-0005-0000-0000-000052180000}"/>
    <cellStyle name="Normal 11 4 3 7 2 4" xfId="6238" xr:uid="{00000000-0005-0000-0000-000053180000}"/>
    <cellStyle name="Normal 11 4 3 7 2_QR_TAB_1.4_1.5_1.11" xfId="6239" xr:uid="{00000000-0005-0000-0000-000054180000}"/>
    <cellStyle name="Normal 11 4 3 7 3" xfId="6240" xr:uid="{00000000-0005-0000-0000-000055180000}"/>
    <cellStyle name="Normal 11 4 3 7 3 2" xfId="6241" xr:uid="{00000000-0005-0000-0000-000056180000}"/>
    <cellStyle name="Normal 11 4 3 7 3 2 2" xfId="6242" xr:uid="{00000000-0005-0000-0000-000057180000}"/>
    <cellStyle name="Normal 11 4 3 7 3 2_QR_TAB_1.4_1.5_1.11" xfId="6243" xr:uid="{00000000-0005-0000-0000-000058180000}"/>
    <cellStyle name="Normal 11 4 3 7 3 3" xfId="6244" xr:uid="{00000000-0005-0000-0000-000059180000}"/>
    <cellStyle name="Normal 11 4 3 7 3_QR_TAB_1.4_1.5_1.11" xfId="6245" xr:uid="{00000000-0005-0000-0000-00005A180000}"/>
    <cellStyle name="Normal 11 4 3 7 4" xfId="6246" xr:uid="{00000000-0005-0000-0000-00005B180000}"/>
    <cellStyle name="Normal 11 4 3 7 4 2" xfId="6247" xr:uid="{00000000-0005-0000-0000-00005C180000}"/>
    <cellStyle name="Normal 11 4 3 7 4_QR_TAB_1.4_1.5_1.11" xfId="6248" xr:uid="{00000000-0005-0000-0000-00005D180000}"/>
    <cellStyle name="Normal 11 4 3 7 5" xfId="6249" xr:uid="{00000000-0005-0000-0000-00005E180000}"/>
    <cellStyle name="Normal 11 4 3 7_checks flows" xfId="6250" xr:uid="{00000000-0005-0000-0000-00005F180000}"/>
    <cellStyle name="Normal 11 4 3 8" xfId="6251" xr:uid="{00000000-0005-0000-0000-000060180000}"/>
    <cellStyle name="Normal 11 4 3 8 2" xfId="6252" xr:uid="{00000000-0005-0000-0000-000061180000}"/>
    <cellStyle name="Normal 11 4 3 8 2 2" xfId="6253" xr:uid="{00000000-0005-0000-0000-000062180000}"/>
    <cellStyle name="Normal 11 4 3 8 2 2 2" xfId="6254" xr:uid="{00000000-0005-0000-0000-000063180000}"/>
    <cellStyle name="Normal 11 4 3 8 2 2_QR_TAB_1.4_1.5_1.11" xfId="6255" xr:uid="{00000000-0005-0000-0000-000064180000}"/>
    <cellStyle name="Normal 11 4 3 8 2 3" xfId="6256" xr:uid="{00000000-0005-0000-0000-000065180000}"/>
    <cellStyle name="Normal 11 4 3 8 2_QR_TAB_1.4_1.5_1.11" xfId="6257" xr:uid="{00000000-0005-0000-0000-000066180000}"/>
    <cellStyle name="Normal 11 4 3 8 3" xfId="6258" xr:uid="{00000000-0005-0000-0000-000067180000}"/>
    <cellStyle name="Normal 11 4 3 8 3 2" xfId="6259" xr:uid="{00000000-0005-0000-0000-000068180000}"/>
    <cellStyle name="Normal 11 4 3 8 3_QR_TAB_1.4_1.5_1.11" xfId="6260" xr:uid="{00000000-0005-0000-0000-000069180000}"/>
    <cellStyle name="Normal 11 4 3 8 4" xfId="6261" xr:uid="{00000000-0005-0000-0000-00006A180000}"/>
    <cellStyle name="Normal 11 4 3 8_QR_TAB_1.4_1.5_1.11" xfId="6262" xr:uid="{00000000-0005-0000-0000-00006B180000}"/>
    <cellStyle name="Normal 11 4 3 9" xfId="6263" xr:uid="{00000000-0005-0000-0000-00006C180000}"/>
    <cellStyle name="Normal 11 4 3 9 2" xfId="6264" xr:uid="{00000000-0005-0000-0000-00006D180000}"/>
    <cellStyle name="Normal 11 4 3 9 2 2" xfId="6265" xr:uid="{00000000-0005-0000-0000-00006E180000}"/>
    <cellStyle name="Normal 11 4 3 9 2 2 2" xfId="6266" xr:uid="{00000000-0005-0000-0000-00006F180000}"/>
    <cellStyle name="Normal 11 4 3 9 2 2_QR_TAB_1.4_1.5_1.11" xfId="6267" xr:uid="{00000000-0005-0000-0000-000070180000}"/>
    <cellStyle name="Normal 11 4 3 9 2 3" xfId="6268" xr:uid="{00000000-0005-0000-0000-000071180000}"/>
    <cellStyle name="Normal 11 4 3 9 2_QR_TAB_1.4_1.5_1.11" xfId="6269" xr:uid="{00000000-0005-0000-0000-000072180000}"/>
    <cellStyle name="Normal 11 4 3 9_QR_TAB_1.4_1.5_1.11" xfId="6270" xr:uid="{00000000-0005-0000-0000-000073180000}"/>
    <cellStyle name="Normal 11 4 3_checks flows" xfId="6271" xr:uid="{00000000-0005-0000-0000-000074180000}"/>
    <cellStyle name="Normal 11 4 4" xfId="6272" xr:uid="{00000000-0005-0000-0000-000075180000}"/>
    <cellStyle name="Normal 11 4 4 2" xfId="6273" xr:uid="{00000000-0005-0000-0000-000076180000}"/>
    <cellStyle name="Normal 11 4 4 2 2" xfId="6274" xr:uid="{00000000-0005-0000-0000-000077180000}"/>
    <cellStyle name="Normal 11 4 4 2 2 2" xfId="6275" xr:uid="{00000000-0005-0000-0000-000078180000}"/>
    <cellStyle name="Normal 11 4 4 2 2 2 2" xfId="6276" xr:uid="{00000000-0005-0000-0000-000079180000}"/>
    <cellStyle name="Normal 11 4 4 2 2 2 2 2" xfId="6277" xr:uid="{00000000-0005-0000-0000-00007A180000}"/>
    <cellStyle name="Normal 11 4 4 2 2 2 2_QR_TAB_1.4_1.5_1.11" xfId="6278" xr:uid="{00000000-0005-0000-0000-00007B180000}"/>
    <cellStyle name="Normal 11 4 4 2 2 2 3" xfId="6279" xr:uid="{00000000-0005-0000-0000-00007C180000}"/>
    <cellStyle name="Normal 11 4 4 2 2 2_QR_TAB_1.4_1.5_1.11" xfId="6280" xr:uid="{00000000-0005-0000-0000-00007D180000}"/>
    <cellStyle name="Normal 11 4 4 2 2 3" xfId="6281" xr:uid="{00000000-0005-0000-0000-00007E180000}"/>
    <cellStyle name="Normal 11 4 4 2 2 3 2" xfId="6282" xr:uid="{00000000-0005-0000-0000-00007F180000}"/>
    <cellStyle name="Normal 11 4 4 2 2 3_QR_TAB_1.4_1.5_1.11" xfId="6283" xr:uid="{00000000-0005-0000-0000-000080180000}"/>
    <cellStyle name="Normal 11 4 4 2 2 4" xfId="6284" xr:uid="{00000000-0005-0000-0000-000081180000}"/>
    <cellStyle name="Normal 11 4 4 2 2_QR_TAB_1.4_1.5_1.11" xfId="6285" xr:uid="{00000000-0005-0000-0000-000082180000}"/>
    <cellStyle name="Normal 11 4 4 2 3" xfId="6286" xr:uid="{00000000-0005-0000-0000-000083180000}"/>
    <cellStyle name="Normal 11 4 4 2 3 2" xfId="6287" xr:uid="{00000000-0005-0000-0000-000084180000}"/>
    <cellStyle name="Normal 11 4 4 2 3 2 2" xfId="6288" xr:uid="{00000000-0005-0000-0000-000085180000}"/>
    <cellStyle name="Normal 11 4 4 2 3 2 2 2" xfId="6289" xr:uid="{00000000-0005-0000-0000-000086180000}"/>
    <cellStyle name="Normal 11 4 4 2 3 2 2_QR_TAB_1.4_1.5_1.11" xfId="6290" xr:uid="{00000000-0005-0000-0000-000087180000}"/>
    <cellStyle name="Normal 11 4 4 2 3 2 3" xfId="6291" xr:uid="{00000000-0005-0000-0000-000088180000}"/>
    <cellStyle name="Normal 11 4 4 2 3 2_QR_TAB_1.4_1.5_1.11" xfId="6292" xr:uid="{00000000-0005-0000-0000-000089180000}"/>
    <cellStyle name="Normal 11 4 4 2 3_QR_TAB_1.4_1.5_1.11" xfId="6293" xr:uid="{00000000-0005-0000-0000-00008A180000}"/>
    <cellStyle name="Normal 11 4 4 2 4" xfId="6294" xr:uid="{00000000-0005-0000-0000-00008B180000}"/>
    <cellStyle name="Normal 11 4 4 2 4 2" xfId="6295" xr:uid="{00000000-0005-0000-0000-00008C180000}"/>
    <cellStyle name="Normal 11 4 4 2 4 2 2" xfId="6296" xr:uid="{00000000-0005-0000-0000-00008D180000}"/>
    <cellStyle name="Normal 11 4 4 2 4 2_QR_TAB_1.4_1.5_1.11" xfId="6297" xr:uid="{00000000-0005-0000-0000-00008E180000}"/>
    <cellStyle name="Normal 11 4 4 2 4 3" xfId="6298" xr:uid="{00000000-0005-0000-0000-00008F180000}"/>
    <cellStyle name="Normal 11 4 4 2 4_QR_TAB_1.4_1.5_1.11" xfId="6299" xr:uid="{00000000-0005-0000-0000-000090180000}"/>
    <cellStyle name="Normal 11 4 4 2 5" xfId="6300" xr:uid="{00000000-0005-0000-0000-000091180000}"/>
    <cellStyle name="Normal 11 4 4 2 5 2" xfId="6301" xr:uid="{00000000-0005-0000-0000-000092180000}"/>
    <cellStyle name="Normal 11 4 4 2 5_QR_TAB_1.4_1.5_1.11" xfId="6302" xr:uid="{00000000-0005-0000-0000-000093180000}"/>
    <cellStyle name="Normal 11 4 4 2 6" xfId="6303" xr:uid="{00000000-0005-0000-0000-000094180000}"/>
    <cellStyle name="Normal 11 4 4 2_checks flows" xfId="6304" xr:uid="{00000000-0005-0000-0000-000095180000}"/>
    <cellStyle name="Normal 11 4 4 3" xfId="6305" xr:uid="{00000000-0005-0000-0000-000096180000}"/>
    <cellStyle name="Normal 11 4 4 3 2" xfId="6306" xr:uid="{00000000-0005-0000-0000-000097180000}"/>
    <cellStyle name="Normal 11 4 4 3 2 2" xfId="6307" xr:uid="{00000000-0005-0000-0000-000098180000}"/>
    <cellStyle name="Normal 11 4 4 3 2 2 2" xfId="6308" xr:uid="{00000000-0005-0000-0000-000099180000}"/>
    <cellStyle name="Normal 11 4 4 3 2 2 2 2" xfId="6309" xr:uid="{00000000-0005-0000-0000-00009A180000}"/>
    <cellStyle name="Normal 11 4 4 3 2 2 2_QR_TAB_1.4_1.5_1.11" xfId="6310" xr:uid="{00000000-0005-0000-0000-00009B180000}"/>
    <cellStyle name="Normal 11 4 4 3 2 2 3" xfId="6311" xr:uid="{00000000-0005-0000-0000-00009C180000}"/>
    <cellStyle name="Normal 11 4 4 3 2 2_QR_TAB_1.4_1.5_1.11" xfId="6312" xr:uid="{00000000-0005-0000-0000-00009D180000}"/>
    <cellStyle name="Normal 11 4 4 3 2 3" xfId="6313" xr:uid="{00000000-0005-0000-0000-00009E180000}"/>
    <cellStyle name="Normal 11 4 4 3 2 3 2" xfId="6314" xr:uid="{00000000-0005-0000-0000-00009F180000}"/>
    <cellStyle name="Normal 11 4 4 3 2 3_QR_TAB_1.4_1.5_1.11" xfId="6315" xr:uid="{00000000-0005-0000-0000-0000A0180000}"/>
    <cellStyle name="Normal 11 4 4 3 2 4" xfId="6316" xr:uid="{00000000-0005-0000-0000-0000A1180000}"/>
    <cellStyle name="Normal 11 4 4 3 2_QR_TAB_1.4_1.5_1.11" xfId="6317" xr:uid="{00000000-0005-0000-0000-0000A2180000}"/>
    <cellStyle name="Normal 11 4 4 3 3" xfId="6318" xr:uid="{00000000-0005-0000-0000-0000A3180000}"/>
    <cellStyle name="Normal 11 4 4 3 3 2" xfId="6319" xr:uid="{00000000-0005-0000-0000-0000A4180000}"/>
    <cellStyle name="Normal 11 4 4 3 3 2 2" xfId="6320" xr:uid="{00000000-0005-0000-0000-0000A5180000}"/>
    <cellStyle name="Normal 11 4 4 3 3 2_QR_TAB_1.4_1.5_1.11" xfId="6321" xr:uid="{00000000-0005-0000-0000-0000A6180000}"/>
    <cellStyle name="Normal 11 4 4 3 3 3" xfId="6322" xr:uid="{00000000-0005-0000-0000-0000A7180000}"/>
    <cellStyle name="Normal 11 4 4 3 3_QR_TAB_1.4_1.5_1.11" xfId="6323" xr:uid="{00000000-0005-0000-0000-0000A8180000}"/>
    <cellStyle name="Normal 11 4 4 3 4" xfId="6324" xr:uid="{00000000-0005-0000-0000-0000A9180000}"/>
    <cellStyle name="Normal 11 4 4 3 4 2" xfId="6325" xr:uid="{00000000-0005-0000-0000-0000AA180000}"/>
    <cellStyle name="Normal 11 4 4 3 4_QR_TAB_1.4_1.5_1.11" xfId="6326" xr:uid="{00000000-0005-0000-0000-0000AB180000}"/>
    <cellStyle name="Normal 11 4 4 3 5" xfId="6327" xr:uid="{00000000-0005-0000-0000-0000AC180000}"/>
    <cellStyle name="Normal 11 4 4 3_checks flows" xfId="6328" xr:uid="{00000000-0005-0000-0000-0000AD180000}"/>
    <cellStyle name="Normal 11 4 4 4" xfId="6329" xr:uid="{00000000-0005-0000-0000-0000AE180000}"/>
    <cellStyle name="Normal 11 4 4 4 2" xfId="6330" xr:uid="{00000000-0005-0000-0000-0000AF180000}"/>
    <cellStyle name="Normal 11 4 4 4 2 2" xfId="6331" xr:uid="{00000000-0005-0000-0000-0000B0180000}"/>
    <cellStyle name="Normal 11 4 4 4 2 2 2" xfId="6332" xr:uid="{00000000-0005-0000-0000-0000B1180000}"/>
    <cellStyle name="Normal 11 4 4 4 2 2_QR_TAB_1.4_1.5_1.11" xfId="6333" xr:uid="{00000000-0005-0000-0000-0000B2180000}"/>
    <cellStyle name="Normal 11 4 4 4 2 3" xfId="6334" xr:uid="{00000000-0005-0000-0000-0000B3180000}"/>
    <cellStyle name="Normal 11 4 4 4 2_QR_TAB_1.4_1.5_1.11" xfId="6335" xr:uid="{00000000-0005-0000-0000-0000B4180000}"/>
    <cellStyle name="Normal 11 4 4 4 3" xfId="6336" xr:uid="{00000000-0005-0000-0000-0000B5180000}"/>
    <cellStyle name="Normal 11 4 4 4 3 2" xfId="6337" xr:uid="{00000000-0005-0000-0000-0000B6180000}"/>
    <cellStyle name="Normal 11 4 4 4 3_QR_TAB_1.4_1.5_1.11" xfId="6338" xr:uid="{00000000-0005-0000-0000-0000B7180000}"/>
    <cellStyle name="Normal 11 4 4 4 4" xfId="6339" xr:uid="{00000000-0005-0000-0000-0000B8180000}"/>
    <cellStyle name="Normal 11 4 4 4_QR_TAB_1.4_1.5_1.11" xfId="6340" xr:uid="{00000000-0005-0000-0000-0000B9180000}"/>
    <cellStyle name="Normal 11 4 4 5" xfId="6341" xr:uid="{00000000-0005-0000-0000-0000BA180000}"/>
    <cellStyle name="Normal 11 4 4 5 2" xfId="6342" xr:uid="{00000000-0005-0000-0000-0000BB180000}"/>
    <cellStyle name="Normal 11 4 4 5 2 2" xfId="6343" xr:uid="{00000000-0005-0000-0000-0000BC180000}"/>
    <cellStyle name="Normal 11 4 4 5 2 2 2" xfId="6344" xr:uid="{00000000-0005-0000-0000-0000BD180000}"/>
    <cellStyle name="Normal 11 4 4 5 2 2_QR_TAB_1.4_1.5_1.11" xfId="6345" xr:uid="{00000000-0005-0000-0000-0000BE180000}"/>
    <cellStyle name="Normal 11 4 4 5 2 3" xfId="6346" xr:uid="{00000000-0005-0000-0000-0000BF180000}"/>
    <cellStyle name="Normal 11 4 4 5 2_QR_TAB_1.4_1.5_1.11" xfId="6347" xr:uid="{00000000-0005-0000-0000-0000C0180000}"/>
    <cellStyle name="Normal 11 4 4 5_QR_TAB_1.4_1.5_1.11" xfId="6348" xr:uid="{00000000-0005-0000-0000-0000C1180000}"/>
    <cellStyle name="Normal 11 4 4 6" xfId="6349" xr:uid="{00000000-0005-0000-0000-0000C2180000}"/>
    <cellStyle name="Normal 11 4 4 6 2" xfId="6350" xr:uid="{00000000-0005-0000-0000-0000C3180000}"/>
    <cellStyle name="Normal 11 4 4 6 2 2" xfId="6351" xr:uid="{00000000-0005-0000-0000-0000C4180000}"/>
    <cellStyle name="Normal 11 4 4 6 2_QR_TAB_1.4_1.5_1.11" xfId="6352" xr:uid="{00000000-0005-0000-0000-0000C5180000}"/>
    <cellStyle name="Normal 11 4 4 6 3" xfId="6353" xr:uid="{00000000-0005-0000-0000-0000C6180000}"/>
    <cellStyle name="Normal 11 4 4 6_QR_TAB_1.4_1.5_1.11" xfId="6354" xr:uid="{00000000-0005-0000-0000-0000C7180000}"/>
    <cellStyle name="Normal 11 4 4 7" xfId="6355" xr:uid="{00000000-0005-0000-0000-0000C8180000}"/>
    <cellStyle name="Normal 11 4 4 7 2" xfId="6356" xr:uid="{00000000-0005-0000-0000-0000C9180000}"/>
    <cellStyle name="Normal 11 4 4 7_QR_TAB_1.4_1.5_1.11" xfId="6357" xr:uid="{00000000-0005-0000-0000-0000CA180000}"/>
    <cellStyle name="Normal 11 4 4 8" xfId="6358" xr:uid="{00000000-0005-0000-0000-0000CB180000}"/>
    <cellStyle name="Normal 11 4 4_checks flows" xfId="6359" xr:uid="{00000000-0005-0000-0000-0000CC180000}"/>
    <cellStyle name="Normal 11 4 5" xfId="6360" xr:uid="{00000000-0005-0000-0000-0000CD180000}"/>
    <cellStyle name="Normal 11 4 5 2" xfId="6361" xr:uid="{00000000-0005-0000-0000-0000CE180000}"/>
    <cellStyle name="Normal 11 4 5 2 2" xfId="6362" xr:uid="{00000000-0005-0000-0000-0000CF180000}"/>
    <cellStyle name="Normal 11 4 5 2 2 2" xfId="6363" xr:uid="{00000000-0005-0000-0000-0000D0180000}"/>
    <cellStyle name="Normal 11 4 5 2 2 2 2" xfId="6364" xr:uid="{00000000-0005-0000-0000-0000D1180000}"/>
    <cellStyle name="Normal 11 4 5 2 2 2_QR_TAB_1.4_1.5_1.11" xfId="6365" xr:uid="{00000000-0005-0000-0000-0000D2180000}"/>
    <cellStyle name="Normal 11 4 5 2 2 3" xfId="6366" xr:uid="{00000000-0005-0000-0000-0000D3180000}"/>
    <cellStyle name="Normal 11 4 5 2 2_QR_TAB_1.4_1.5_1.11" xfId="6367" xr:uid="{00000000-0005-0000-0000-0000D4180000}"/>
    <cellStyle name="Normal 11 4 5 2 3" xfId="6368" xr:uid="{00000000-0005-0000-0000-0000D5180000}"/>
    <cellStyle name="Normal 11 4 5 2 3 2" xfId="6369" xr:uid="{00000000-0005-0000-0000-0000D6180000}"/>
    <cellStyle name="Normal 11 4 5 2 3_QR_TAB_1.4_1.5_1.11" xfId="6370" xr:uid="{00000000-0005-0000-0000-0000D7180000}"/>
    <cellStyle name="Normal 11 4 5 2 4" xfId="6371" xr:uid="{00000000-0005-0000-0000-0000D8180000}"/>
    <cellStyle name="Normal 11 4 5 2_QR_TAB_1.4_1.5_1.11" xfId="6372" xr:uid="{00000000-0005-0000-0000-0000D9180000}"/>
    <cellStyle name="Normal 11 4 5 3" xfId="6373" xr:uid="{00000000-0005-0000-0000-0000DA180000}"/>
    <cellStyle name="Normal 11 4 5 3 2" xfId="6374" xr:uid="{00000000-0005-0000-0000-0000DB180000}"/>
    <cellStyle name="Normal 11 4 5 3 2 2" xfId="6375" xr:uid="{00000000-0005-0000-0000-0000DC180000}"/>
    <cellStyle name="Normal 11 4 5 3 2 2 2" xfId="6376" xr:uid="{00000000-0005-0000-0000-0000DD180000}"/>
    <cellStyle name="Normal 11 4 5 3 2 2_QR_TAB_1.4_1.5_1.11" xfId="6377" xr:uid="{00000000-0005-0000-0000-0000DE180000}"/>
    <cellStyle name="Normal 11 4 5 3 2 3" xfId="6378" xr:uid="{00000000-0005-0000-0000-0000DF180000}"/>
    <cellStyle name="Normal 11 4 5 3 2_QR_TAB_1.4_1.5_1.11" xfId="6379" xr:uid="{00000000-0005-0000-0000-0000E0180000}"/>
    <cellStyle name="Normal 11 4 5 3_QR_TAB_1.4_1.5_1.11" xfId="6380" xr:uid="{00000000-0005-0000-0000-0000E1180000}"/>
    <cellStyle name="Normal 11 4 5 4" xfId="6381" xr:uid="{00000000-0005-0000-0000-0000E2180000}"/>
    <cellStyle name="Normal 11 4 5 4 2" xfId="6382" xr:uid="{00000000-0005-0000-0000-0000E3180000}"/>
    <cellStyle name="Normal 11 4 5 4 2 2" xfId="6383" xr:uid="{00000000-0005-0000-0000-0000E4180000}"/>
    <cellStyle name="Normal 11 4 5 4 2_QR_TAB_1.4_1.5_1.11" xfId="6384" xr:uid="{00000000-0005-0000-0000-0000E5180000}"/>
    <cellStyle name="Normal 11 4 5 4 3" xfId="6385" xr:uid="{00000000-0005-0000-0000-0000E6180000}"/>
    <cellStyle name="Normal 11 4 5 4_QR_TAB_1.4_1.5_1.11" xfId="6386" xr:uid="{00000000-0005-0000-0000-0000E7180000}"/>
    <cellStyle name="Normal 11 4 5 5" xfId="6387" xr:uid="{00000000-0005-0000-0000-0000E8180000}"/>
    <cellStyle name="Normal 11 4 5 5 2" xfId="6388" xr:uid="{00000000-0005-0000-0000-0000E9180000}"/>
    <cellStyle name="Normal 11 4 5 5_QR_TAB_1.4_1.5_1.11" xfId="6389" xr:uid="{00000000-0005-0000-0000-0000EA180000}"/>
    <cellStyle name="Normal 11 4 5 6" xfId="6390" xr:uid="{00000000-0005-0000-0000-0000EB180000}"/>
    <cellStyle name="Normal 11 4 5_checks flows" xfId="6391" xr:uid="{00000000-0005-0000-0000-0000EC180000}"/>
    <cellStyle name="Normal 11 4 6" xfId="6392" xr:uid="{00000000-0005-0000-0000-0000ED180000}"/>
    <cellStyle name="Normal 11 4 6 2" xfId="6393" xr:uid="{00000000-0005-0000-0000-0000EE180000}"/>
    <cellStyle name="Normal 11 4 6 2 2" xfId="6394" xr:uid="{00000000-0005-0000-0000-0000EF180000}"/>
    <cellStyle name="Normal 11 4 6 2 2 2" xfId="6395" xr:uid="{00000000-0005-0000-0000-0000F0180000}"/>
    <cellStyle name="Normal 11 4 6 2 2 2 2" xfId="6396" xr:uid="{00000000-0005-0000-0000-0000F1180000}"/>
    <cellStyle name="Normal 11 4 6 2 2 2_QR_TAB_1.4_1.5_1.11" xfId="6397" xr:uid="{00000000-0005-0000-0000-0000F2180000}"/>
    <cellStyle name="Normal 11 4 6 2 2 3" xfId="6398" xr:uid="{00000000-0005-0000-0000-0000F3180000}"/>
    <cellStyle name="Normal 11 4 6 2 2_QR_TAB_1.4_1.5_1.11" xfId="6399" xr:uid="{00000000-0005-0000-0000-0000F4180000}"/>
    <cellStyle name="Normal 11 4 6 2 3" xfId="6400" xr:uid="{00000000-0005-0000-0000-0000F5180000}"/>
    <cellStyle name="Normal 11 4 6 2 3 2" xfId="6401" xr:uid="{00000000-0005-0000-0000-0000F6180000}"/>
    <cellStyle name="Normal 11 4 6 2 3_QR_TAB_1.4_1.5_1.11" xfId="6402" xr:uid="{00000000-0005-0000-0000-0000F7180000}"/>
    <cellStyle name="Normal 11 4 6 2 4" xfId="6403" xr:uid="{00000000-0005-0000-0000-0000F8180000}"/>
    <cellStyle name="Normal 11 4 6 2_QR_TAB_1.4_1.5_1.11" xfId="6404" xr:uid="{00000000-0005-0000-0000-0000F9180000}"/>
    <cellStyle name="Normal 11 4 6 3" xfId="6405" xr:uid="{00000000-0005-0000-0000-0000FA180000}"/>
    <cellStyle name="Normal 11 4 6 3 2" xfId="6406" xr:uid="{00000000-0005-0000-0000-0000FB180000}"/>
    <cellStyle name="Normal 11 4 6 3 2 2" xfId="6407" xr:uid="{00000000-0005-0000-0000-0000FC180000}"/>
    <cellStyle name="Normal 11 4 6 3 2 2 2" xfId="6408" xr:uid="{00000000-0005-0000-0000-0000FD180000}"/>
    <cellStyle name="Normal 11 4 6 3 2 2_QR_TAB_1.4_1.5_1.11" xfId="6409" xr:uid="{00000000-0005-0000-0000-0000FE180000}"/>
    <cellStyle name="Normal 11 4 6 3 2 3" xfId="6410" xr:uid="{00000000-0005-0000-0000-0000FF180000}"/>
    <cellStyle name="Normal 11 4 6 3 2_QR_TAB_1.4_1.5_1.11" xfId="6411" xr:uid="{00000000-0005-0000-0000-000000190000}"/>
    <cellStyle name="Normal 11 4 6 3_QR_TAB_1.4_1.5_1.11" xfId="6412" xr:uid="{00000000-0005-0000-0000-000001190000}"/>
    <cellStyle name="Normal 11 4 6 4" xfId="6413" xr:uid="{00000000-0005-0000-0000-000002190000}"/>
    <cellStyle name="Normal 11 4 6 4 2" xfId="6414" xr:uid="{00000000-0005-0000-0000-000003190000}"/>
    <cellStyle name="Normal 11 4 6 4 2 2" xfId="6415" xr:uid="{00000000-0005-0000-0000-000004190000}"/>
    <cellStyle name="Normal 11 4 6 4 2_QR_TAB_1.4_1.5_1.11" xfId="6416" xr:uid="{00000000-0005-0000-0000-000005190000}"/>
    <cellStyle name="Normal 11 4 6 4 3" xfId="6417" xr:uid="{00000000-0005-0000-0000-000006190000}"/>
    <cellStyle name="Normal 11 4 6 4_QR_TAB_1.4_1.5_1.11" xfId="6418" xr:uid="{00000000-0005-0000-0000-000007190000}"/>
    <cellStyle name="Normal 11 4 6 5" xfId="6419" xr:uid="{00000000-0005-0000-0000-000008190000}"/>
    <cellStyle name="Normal 11 4 6 5 2" xfId="6420" xr:uid="{00000000-0005-0000-0000-000009190000}"/>
    <cellStyle name="Normal 11 4 6 5_QR_TAB_1.4_1.5_1.11" xfId="6421" xr:uid="{00000000-0005-0000-0000-00000A190000}"/>
    <cellStyle name="Normal 11 4 6 6" xfId="6422" xr:uid="{00000000-0005-0000-0000-00000B190000}"/>
    <cellStyle name="Normal 11 4 6_checks flows" xfId="6423" xr:uid="{00000000-0005-0000-0000-00000C190000}"/>
    <cellStyle name="Normal 11 4 7" xfId="6424" xr:uid="{00000000-0005-0000-0000-00000D190000}"/>
    <cellStyle name="Normal 11 4 7 2" xfId="6425" xr:uid="{00000000-0005-0000-0000-00000E190000}"/>
    <cellStyle name="Normal 11 4 7 2 2" xfId="6426" xr:uid="{00000000-0005-0000-0000-00000F190000}"/>
    <cellStyle name="Normal 11 4 7 2 2 2" xfId="6427" xr:uid="{00000000-0005-0000-0000-000010190000}"/>
    <cellStyle name="Normal 11 4 7 2 2 2 2" xfId="6428" xr:uid="{00000000-0005-0000-0000-000011190000}"/>
    <cellStyle name="Normal 11 4 7 2 2 2_QR_TAB_1.4_1.5_1.11" xfId="6429" xr:uid="{00000000-0005-0000-0000-000012190000}"/>
    <cellStyle name="Normal 11 4 7 2 2 3" xfId="6430" xr:uid="{00000000-0005-0000-0000-000013190000}"/>
    <cellStyle name="Normal 11 4 7 2 2_QR_TAB_1.4_1.5_1.11" xfId="6431" xr:uid="{00000000-0005-0000-0000-000014190000}"/>
    <cellStyle name="Normal 11 4 7 2 3" xfId="6432" xr:uid="{00000000-0005-0000-0000-000015190000}"/>
    <cellStyle name="Normal 11 4 7 2 3 2" xfId="6433" xr:uid="{00000000-0005-0000-0000-000016190000}"/>
    <cellStyle name="Normal 11 4 7 2 3_QR_TAB_1.4_1.5_1.11" xfId="6434" xr:uid="{00000000-0005-0000-0000-000017190000}"/>
    <cellStyle name="Normal 11 4 7 2 4" xfId="6435" xr:uid="{00000000-0005-0000-0000-000018190000}"/>
    <cellStyle name="Normal 11 4 7 2_QR_TAB_1.4_1.5_1.11" xfId="6436" xr:uid="{00000000-0005-0000-0000-000019190000}"/>
    <cellStyle name="Normal 11 4 7 3" xfId="6437" xr:uid="{00000000-0005-0000-0000-00001A190000}"/>
    <cellStyle name="Normal 11 4 7 3 2" xfId="6438" xr:uid="{00000000-0005-0000-0000-00001B190000}"/>
    <cellStyle name="Normal 11 4 7 3 2 2" xfId="6439" xr:uid="{00000000-0005-0000-0000-00001C190000}"/>
    <cellStyle name="Normal 11 4 7 3 2 2 2" xfId="6440" xr:uid="{00000000-0005-0000-0000-00001D190000}"/>
    <cellStyle name="Normal 11 4 7 3 2 2_QR_TAB_1.4_1.5_1.11" xfId="6441" xr:uid="{00000000-0005-0000-0000-00001E190000}"/>
    <cellStyle name="Normal 11 4 7 3 2 3" xfId="6442" xr:uid="{00000000-0005-0000-0000-00001F190000}"/>
    <cellStyle name="Normal 11 4 7 3 2_QR_TAB_1.4_1.5_1.11" xfId="6443" xr:uid="{00000000-0005-0000-0000-000020190000}"/>
    <cellStyle name="Normal 11 4 7 3_QR_TAB_1.4_1.5_1.11" xfId="6444" xr:uid="{00000000-0005-0000-0000-000021190000}"/>
    <cellStyle name="Normal 11 4 7 4" xfId="6445" xr:uid="{00000000-0005-0000-0000-000022190000}"/>
    <cellStyle name="Normal 11 4 7 4 2" xfId="6446" xr:uid="{00000000-0005-0000-0000-000023190000}"/>
    <cellStyle name="Normal 11 4 7 4 2 2" xfId="6447" xr:uid="{00000000-0005-0000-0000-000024190000}"/>
    <cellStyle name="Normal 11 4 7 4 2_QR_TAB_1.4_1.5_1.11" xfId="6448" xr:uid="{00000000-0005-0000-0000-000025190000}"/>
    <cellStyle name="Normal 11 4 7 4 3" xfId="6449" xr:uid="{00000000-0005-0000-0000-000026190000}"/>
    <cellStyle name="Normal 11 4 7 4_QR_TAB_1.4_1.5_1.11" xfId="6450" xr:uid="{00000000-0005-0000-0000-000027190000}"/>
    <cellStyle name="Normal 11 4 7 5" xfId="6451" xr:uid="{00000000-0005-0000-0000-000028190000}"/>
    <cellStyle name="Normal 11 4 7 5 2" xfId="6452" xr:uid="{00000000-0005-0000-0000-000029190000}"/>
    <cellStyle name="Normal 11 4 7 5_QR_TAB_1.4_1.5_1.11" xfId="6453" xr:uid="{00000000-0005-0000-0000-00002A190000}"/>
    <cellStyle name="Normal 11 4 7 6" xfId="6454" xr:uid="{00000000-0005-0000-0000-00002B190000}"/>
    <cellStyle name="Normal 11 4 7_checks flows" xfId="6455" xr:uid="{00000000-0005-0000-0000-00002C190000}"/>
    <cellStyle name="Normal 11 4 8" xfId="6456" xr:uid="{00000000-0005-0000-0000-00002D190000}"/>
    <cellStyle name="Normal 11 4 8 2" xfId="6457" xr:uid="{00000000-0005-0000-0000-00002E190000}"/>
    <cellStyle name="Normal 11 4 8 2 2" xfId="6458" xr:uid="{00000000-0005-0000-0000-00002F190000}"/>
    <cellStyle name="Normal 11 4 8 2 2 2" xfId="6459" xr:uid="{00000000-0005-0000-0000-000030190000}"/>
    <cellStyle name="Normal 11 4 8 2 2 2 2" xfId="6460" xr:uid="{00000000-0005-0000-0000-000031190000}"/>
    <cellStyle name="Normal 11 4 8 2 2 2_QR_TAB_1.4_1.5_1.11" xfId="6461" xr:uid="{00000000-0005-0000-0000-000032190000}"/>
    <cellStyle name="Normal 11 4 8 2 2 3" xfId="6462" xr:uid="{00000000-0005-0000-0000-000033190000}"/>
    <cellStyle name="Normal 11 4 8 2 2_QR_TAB_1.4_1.5_1.11" xfId="6463" xr:uid="{00000000-0005-0000-0000-000034190000}"/>
    <cellStyle name="Normal 11 4 8 2 3" xfId="6464" xr:uid="{00000000-0005-0000-0000-000035190000}"/>
    <cellStyle name="Normal 11 4 8 2 3 2" xfId="6465" xr:uid="{00000000-0005-0000-0000-000036190000}"/>
    <cellStyle name="Normal 11 4 8 2 3_QR_TAB_1.4_1.5_1.11" xfId="6466" xr:uid="{00000000-0005-0000-0000-000037190000}"/>
    <cellStyle name="Normal 11 4 8 2 4" xfId="6467" xr:uid="{00000000-0005-0000-0000-000038190000}"/>
    <cellStyle name="Normal 11 4 8 2_QR_TAB_1.4_1.5_1.11" xfId="6468" xr:uid="{00000000-0005-0000-0000-000039190000}"/>
    <cellStyle name="Normal 11 4 8 3" xfId="6469" xr:uid="{00000000-0005-0000-0000-00003A190000}"/>
    <cellStyle name="Normal 11 4 8 3 2" xfId="6470" xr:uid="{00000000-0005-0000-0000-00003B190000}"/>
    <cellStyle name="Normal 11 4 8 3 2 2" xfId="6471" xr:uid="{00000000-0005-0000-0000-00003C190000}"/>
    <cellStyle name="Normal 11 4 8 3 2 2 2" xfId="6472" xr:uid="{00000000-0005-0000-0000-00003D190000}"/>
    <cellStyle name="Normal 11 4 8 3 2 2_QR_TAB_1.4_1.5_1.11" xfId="6473" xr:uid="{00000000-0005-0000-0000-00003E190000}"/>
    <cellStyle name="Normal 11 4 8 3 2 3" xfId="6474" xr:uid="{00000000-0005-0000-0000-00003F190000}"/>
    <cellStyle name="Normal 11 4 8 3 2_QR_TAB_1.4_1.5_1.11" xfId="6475" xr:uid="{00000000-0005-0000-0000-000040190000}"/>
    <cellStyle name="Normal 11 4 8 3_QR_TAB_1.4_1.5_1.11" xfId="6476" xr:uid="{00000000-0005-0000-0000-000041190000}"/>
    <cellStyle name="Normal 11 4 8 4" xfId="6477" xr:uid="{00000000-0005-0000-0000-000042190000}"/>
    <cellStyle name="Normal 11 4 8 4 2" xfId="6478" xr:uid="{00000000-0005-0000-0000-000043190000}"/>
    <cellStyle name="Normal 11 4 8 4 2 2" xfId="6479" xr:uid="{00000000-0005-0000-0000-000044190000}"/>
    <cellStyle name="Normal 11 4 8 4 2_QR_TAB_1.4_1.5_1.11" xfId="6480" xr:uid="{00000000-0005-0000-0000-000045190000}"/>
    <cellStyle name="Normal 11 4 8 4 3" xfId="6481" xr:uid="{00000000-0005-0000-0000-000046190000}"/>
    <cellStyle name="Normal 11 4 8 4_QR_TAB_1.4_1.5_1.11" xfId="6482" xr:uid="{00000000-0005-0000-0000-000047190000}"/>
    <cellStyle name="Normal 11 4 8 5" xfId="6483" xr:uid="{00000000-0005-0000-0000-000048190000}"/>
    <cellStyle name="Normal 11 4 8 5 2" xfId="6484" xr:uid="{00000000-0005-0000-0000-000049190000}"/>
    <cellStyle name="Normal 11 4 8 5_QR_TAB_1.4_1.5_1.11" xfId="6485" xr:uid="{00000000-0005-0000-0000-00004A190000}"/>
    <cellStyle name="Normal 11 4 8 6" xfId="6486" xr:uid="{00000000-0005-0000-0000-00004B190000}"/>
    <cellStyle name="Normal 11 4 8_checks flows" xfId="6487" xr:uid="{00000000-0005-0000-0000-00004C190000}"/>
    <cellStyle name="Normal 11 4 9" xfId="6488" xr:uid="{00000000-0005-0000-0000-00004D190000}"/>
    <cellStyle name="Normal 11 4 9 2" xfId="6489" xr:uid="{00000000-0005-0000-0000-00004E190000}"/>
    <cellStyle name="Normal 11 4 9 2 2" xfId="6490" xr:uid="{00000000-0005-0000-0000-00004F190000}"/>
    <cellStyle name="Normal 11 4 9 2 2 2" xfId="6491" xr:uid="{00000000-0005-0000-0000-000050190000}"/>
    <cellStyle name="Normal 11 4 9 2 2 2 2" xfId="6492" xr:uid="{00000000-0005-0000-0000-000051190000}"/>
    <cellStyle name="Normal 11 4 9 2 2 2_QR_TAB_1.4_1.5_1.11" xfId="6493" xr:uid="{00000000-0005-0000-0000-000052190000}"/>
    <cellStyle name="Normal 11 4 9 2 2 3" xfId="6494" xr:uid="{00000000-0005-0000-0000-000053190000}"/>
    <cellStyle name="Normal 11 4 9 2 2_QR_TAB_1.4_1.5_1.11" xfId="6495" xr:uid="{00000000-0005-0000-0000-000054190000}"/>
    <cellStyle name="Normal 11 4 9 2 3" xfId="6496" xr:uid="{00000000-0005-0000-0000-000055190000}"/>
    <cellStyle name="Normal 11 4 9 2 3 2" xfId="6497" xr:uid="{00000000-0005-0000-0000-000056190000}"/>
    <cellStyle name="Normal 11 4 9 2 3_QR_TAB_1.4_1.5_1.11" xfId="6498" xr:uid="{00000000-0005-0000-0000-000057190000}"/>
    <cellStyle name="Normal 11 4 9 2 4" xfId="6499" xr:uid="{00000000-0005-0000-0000-000058190000}"/>
    <cellStyle name="Normal 11 4 9 2_QR_TAB_1.4_1.5_1.11" xfId="6500" xr:uid="{00000000-0005-0000-0000-000059190000}"/>
    <cellStyle name="Normal 11 4 9 3" xfId="6501" xr:uid="{00000000-0005-0000-0000-00005A190000}"/>
    <cellStyle name="Normal 11 4 9 3 2" xfId="6502" xr:uid="{00000000-0005-0000-0000-00005B190000}"/>
    <cellStyle name="Normal 11 4 9 3 2 2" xfId="6503" xr:uid="{00000000-0005-0000-0000-00005C190000}"/>
    <cellStyle name="Normal 11 4 9 3 2_QR_TAB_1.4_1.5_1.11" xfId="6504" xr:uid="{00000000-0005-0000-0000-00005D190000}"/>
    <cellStyle name="Normal 11 4 9 3 3" xfId="6505" xr:uid="{00000000-0005-0000-0000-00005E190000}"/>
    <cellStyle name="Normal 11 4 9 3_QR_TAB_1.4_1.5_1.11" xfId="6506" xr:uid="{00000000-0005-0000-0000-00005F190000}"/>
    <cellStyle name="Normal 11 4 9 4" xfId="6507" xr:uid="{00000000-0005-0000-0000-000060190000}"/>
    <cellStyle name="Normal 11 4 9 4 2" xfId="6508" xr:uid="{00000000-0005-0000-0000-000061190000}"/>
    <cellStyle name="Normal 11 4 9 4_QR_TAB_1.4_1.5_1.11" xfId="6509" xr:uid="{00000000-0005-0000-0000-000062190000}"/>
    <cellStyle name="Normal 11 4 9 5" xfId="6510" xr:uid="{00000000-0005-0000-0000-000063190000}"/>
    <cellStyle name="Normal 11 4 9_checks flows" xfId="6511" xr:uid="{00000000-0005-0000-0000-000064190000}"/>
    <cellStyle name="Normal 11 4_AL2" xfId="6512" xr:uid="{00000000-0005-0000-0000-000065190000}"/>
    <cellStyle name="Normal 11 5" xfId="6513" xr:uid="{00000000-0005-0000-0000-000066190000}"/>
    <cellStyle name="Normal 11 5 10" xfId="6514" xr:uid="{00000000-0005-0000-0000-000067190000}"/>
    <cellStyle name="Normal 11 5 10 2" xfId="6515" xr:uid="{00000000-0005-0000-0000-000068190000}"/>
    <cellStyle name="Normal 11 5 10 2 2" xfId="6516" xr:uid="{00000000-0005-0000-0000-000069190000}"/>
    <cellStyle name="Normal 11 5 10 2 2 2" xfId="6517" xr:uid="{00000000-0005-0000-0000-00006A190000}"/>
    <cellStyle name="Normal 11 5 10 2 2_QR_TAB_1.4_1.5_1.11" xfId="6518" xr:uid="{00000000-0005-0000-0000-00006B190000}"/>
    <cellStyle name="Normal 11 5 10 2 3" xfId="6519" xr:uid="{00000000-0005-0000-0000-00006C190000}"/>
    <cellStyle name="Normal 11 5 10 2_QR_TAB_1.4_1.5_1.11" xfId="6520" xr:uid="{00000000-0005-0000-0000-00006D190000}"/>
    <cellStyle name="Normal 11 5 10 3" xfId="6521" xr:uid="{00000000-0005-0000-0000-00006E190000}"/>
    <cellStyle name="Normal 11 5 10 3 2" xfId="6522" xr:uid="{00000000-0005-0000-0000-00006F190000}"/>
    <cellStyle name="Normal 11 5 10 3_QR_TAB_1.4_1.5_1.11" xfId="6523" xr:uid="{00000000-0005-0000-0000-000070190000}"/>
    <cellStyle name="Normal 11 5 10 4" xfId="6524" xr:uid="{00000000-0005-0000-0000-000071190000}"/>
    <cellStyle name="Normal 11 5 10_QR_TAB_1.4_1.5_1.11" xfId="6525" xr:uid="{00000000-0005-0000-0000-000072190000}"/>
    <cellStyle name="Normal 11 5 11" xfId="6526" xr:uid="{00000000-0005-0000-0000-000073190000}"/>
    <cellStyle name="Normal 11 5 11 2" xfId="6527" xr:uid="{00000000-0005-0000-0000-000074190000}"/>
    <cellStyle name="Normal 11 5 11 2 2" xfId="6528" xr:uid="{00000000-0005-0000-0000-000075190000}"/>
    <cellStyle name="Normal 11 5 11 2 2 2" xfId="6529" xr:uid="{00000000-0005-0000-0000-000076190000}"/>
    <cellStyle name="Normal 11 5 11 2 2_QR_TAB_1.4_1.5_1.11" xfId="6530" xr:uid="{00000000-0005-0000-0000-000077190000}"/>
    <cellStyle name="Normal 11 5 11 2 3" xfId="6531" xr:uid="{00000000-0005-0000-0000-000078190000}"/>
    <cellStyle name="Normal 11 5 11 2_QR_TAB_1.4_1.5_1.11" xfId="6532" xr:uid="{00000000-0005-0000-0000-000079190000}"/>
    <cellStyle name="Normal 11 5 11_QR_TAB_1.4_1.5_1.11" xfId="6533" xr:uid="{00000000-0005-0000-0000-00007A190000}"/>
    <cellStyle name="Normal 11 5 12" xfId="6534" xr:uid="{00000000-0005-0000-0000-00007B190000}"/>
    <cellStyle name="Normal 11 5 12 2" xfId="6535" xr:uid="{00000000-0005-0000-0000-00007C190000}"/>
    <cellStyle name="Normal 11 5 12 2 2" xfId="6536" xr:uid="{00000000-0005-0000-0000-00007D190000}"/>
    <cellStyle name="Normal 11 5 12 2_QR_TAB_1.4_1.5_1.11" xfId="6537" xr:uid="{00000000-0005-0000-0000-00007E190000}"/>
    <cellStyle name="Normal 11 5 12 3" xfId="6538" xr:uid="{00000000-0005-0000-0000-00007F190000}"/>
    <cellStyle name="Normal 11 5 12_QR_TAB_1.4_1.5_1.11" xfId="6539" xr:uid="{00000000-0005-0000-0000-000080190000}"/>
    <cellStyle name="Normal 11 5 13" xfId="6540" xr:uid="{00000000-0005-0000-0000-000081190000}"/>
    <cellStyle name="Normal 11 5 13 2" xfId="6541" xr:uid="{00000000-0005-0000-0000-000082190000}"/>
    <cellStyle name="Normal 11 5 13_QR_TAB_1.4_1.5_1.11" xfId="6542" xr:uid="{00000000-0005-0000-0000-000083190000}"/>
    <cellStyle name="Normal 11 5 14" xfId="6543" xr:uid="{00000000-0005-0000-0000-000084190000}"/>
    <cellStyle name="Normal 11 5 2" xfId="6544" xr:uid="{00000000-0005-0000-0000-000085190000}"/>
    <cellStyle name="Normal 11 5 2 10" xfId="6545" xr:uid="{00000000-0005-0000-0000-000086190000}"/>
    <cellStyle name="Normal 11 5 2 10 2" xfId="6546" xr:uid="{00000000-0005-0000-0000-000087190000}"/>
    <cellStyle name="Normal 11 5 2 10 2 2" xfId="6547" xr:uid="{00000000-0005-0000-0000-000088190000}"/>
    <cellStyle name="Normal 11 5 2 10 2 2 2" xfId="6548" xr:uid="{00000000-0005-0000-0000-000089190000}"/>
    <cellStyle name="Normal 11 5 2 10 2 2_QR_TAB_1.4_1.5_1.11" xfId="6549" xr:uid="{00000000-0005-0000-0000-00008A190000}"/>
    <cellStyle name="Normal 11 5 2 10 2 3" xfId="6550" xr:uid="{00000000-0005-0000-0000-00008B190000}"/>
    <cellStyle name="Normal 11 5 2 10 2_QR_TAB_1.4_1.5_1.11" xfId="6551" xr:uid="{00000000-0005-0000-0000-00008C190000}"/>
    <cellStyle name="Normal 11 5 2 10_QR_TAB_1.4_1.5_1.11" xfId="6552" xr:uid="{00000000-0005-0000-0000-00008D190000}"/>
    <cellStyle name="Normal 11 5 2 11" xfId="6553" xr:uid="{00000000-0005-0000-0000-00008E190000}"/>
    <cellStyle name="Normal 11 5 2 11 2" xfId="6554" xr:uid="{00000000-0005-0000-0000-00008F190000}"/>
    <cellStyle name="Normal 11 5 2 11 2 2" xfId="6555" xr:uid="{00000000-0005-0000-0000-000090190000}"/>
    <cellStyle name="Normal 11 5 2 11 2_QR_TAB_1.4_1.5_1.11" xfId="6556" xr:uid="{00000000-0005-0000-0000-000091190000}"/>
    <cellStyle name="Normal 11 5 2 11 3" xfId="6557" xr:uid="{00000000-0005-0000-0000-000092190000}"/>
    <cellStyle name="Normal 11 5 2 11_QR_TAB_1.4_1.5_1.11" xfId="6558" xr:uid="{00000000-0005-0000-0000-000093190000}"/>
    <cellStyle name="Normal 11 5 2 12" xfId="6559" xr:uid="{00000000-0005-0000-0000-000094190000}"/>
    <cellStyle name="Normal 11 5 2 12 2" xfId="6560" xr:uid="{00000000-0005-0000-0000-000095190000}"/>
    <cellStyle name="Normal 11 5 2 12_QR_TAB_1.4_1.5_1.11" xfId="6561" xr:uid="{00000000-0005-0000-0000-000096190000}"/>
    <cellStyle name="Normal 11 5 2 13" xfId="6562" xr:uid="{00000000-0005-0000-0000-000097190000}"/>
    <cellStyle name="Normal 11 5 2 2" xfId="6563" xr:uid="{00000000-0005-0000-0000-000098190000}"/>
    <cellStyle name="Normal 11 5 2 2 10" xfId="6564" xr:uid="{00000000-0005-0000-0000-000099190000}"/>
    <cellStyle name="Normal 11 5 2 2 10 2" xfId="6565" xr:uid="{00000000-0005-0000-0000-00009A190000}"/>
    <cellStyle name="Normal 11 5 2 2 10 2 2" xfId="6566" xr:uid="{00000000-0005-0000-0000-00009B190000}"/>
    <cellStyle name="Normal 11 5 2 2 10 2_QR_TAB_1.4_1.5_1.11" xfId="6567" xr:uid="{00000000-0005-0000-0000-00009C190000}"/>
    <cellStyle name="Normal 11 5 2 2 10 3" xfId="6568" xr:uid="{00000000-0005-0000-0000-00009D190000}"/>
    <cellStyle name="Normal 11 5 2 2 10_QR_TAB_1.4_1.5_1.11" xfId="6569" xr:uid="{00000000-0005-0000-0000-00009E190000}"/>
    <cellStyle name="Normal 11 5 2 2 11" xfId="6570" xr:uid="{00000000-0005-0000-0000-00009F190000}"/>
    <cellStyle name="Normal 11 5 2 2 11 2" xfId="6571" xr:uid="{00000000-0005-0000-0000-0000A0190000}"/>
    <cellStyle name="Normal 11 5 2 2 11_QR_TAB_1.4_1.5_1.11" xfId="6572" xr:uid="{00000000-0005-0000-0000-0000A1190000}"/>
    <cellStyle name="Normal 11 5 2 2 12" xfId="6573" xr:uid="{00000000-0005-0000-0000-0000A2190000}"/>
    <cellStyle name="Normal 11 5 2 2 2" xfId="6574" xr:uid="{00000000-0005-0000-0000-0000A3190000}"/>
    <cellStyle name="Normal 11 5 2 2 2 2" xfId="6575" xr:uid="{00000000-0005-0000-0000-0000A4190000}"/>
    <cellStyle name="Normal 11 5 2 2 2 2 2" xfId="6576" xr:uid="{00000000-0005-0000-0000-0000A5190000}"/>
    <cellStyle name="Normal 11 5 2 2 2 2 2 2" xfId="6577" xr:uid="{00000000-0005-0000-0000-0000A6190000}"/>
    <cellStyle name="Normal 11 5 2 2 2 2 2 2 2" xfId="6578" xr:uid="{00000000-0005-0000-0000-0000A7190000}"/>
    <cellStyle name="Normal 11 5 2 2 2 2 2 2 2 2" xfId="6579" xr:uid="{00000000-0005-0000-0000-0000A8190000}"/>
    <cellStyle name="Normal 11 5 2 2 2 2 2 2 2_QR_TAB_1.4_1.5_1.11" xfId="6580" xr:uid="{00000000-0005-0000-0000-0000A9190000}"/>
    <cellStyle name="Normal 11 5 2 2 2 2 2 2 3" xfId="6581" xr:uid="{00000000-0005-0000-0000-0000AA190000}"/>
    <cellStyle name="Normal 11 5 2 2 2 2 2 2_QR_TAB_1.4_1.5_1.11" xfId="6582" xr:uid="{00000000-0005-0000-0000-0000AB190000}"/>
    <cellStyle name="Normal 11 5 2 2 2 2 2 3" xfId="6583" xr:uid="{00000000-0005-0000-0000-0000AC190000}"/>
    <cellStyle name="Normal 11 5 2 2 2 2 2 3 2" xfId="6584" xr:uid="{00000000-0005-0000-0000-0000AD190000}"/>
    <cellStyle name="Normal 11 5 2 2 2 2 2 3_QR_TAB_1.4_1.5_1.11" xfId="6585" xr:uid="{00000000-0005-0000-0000-0000AE190000}"/>
    <cellStyle name="Normal 11 5 2 2 2 2 2 4" xfId="6586" xr:uid="{00000000-0005-0000-0000-0000AF190000}"/>
    <cellStyle name="Normal 11 5 2 2 2 2 2_QR_TAB_1.4_1.5_1.11" xfId="6587" xr:uid="{00000000-0005-0000-0000-0000B0190000}"/>
    <cellStyle name="Normal 11 5 2 2 2 2 3" xfId="6588" xr:uid="{00000000-0005-0000-0000-0000B1190000}"/>
    <cellStyle name="Normal 11 5 2 2 2 2 3 2" xfId="6589" xr:uid="{00000000-0005-0000-0000-0000B2190000}"/>
    <cellStyle name="Normal 11 5 2 2 2 2 3 2 2" xfId="6590" xr:uid="{00000000-0005-0000-0000-0000B3190000}"/>
    <cellStyle name="Normal 11 5 2 2 2 2 3 2 2 2" xfId="6591" xr:uid="{00000000-0005-0000-0000-0000B4190000}"/>
    <cellStyle name="Normal 11 5 2 2 2 2 3 2 2_QR_TAB_1.4_1.5_1.11" xfId="6592" xr:uid="{00000000-0005-0000-0000-0000B5190000}"/>
    <cellStyle name="Normal 11 5 2 2 2 2 3 2 3" xfId="6593" xr:uid="{00000000-0005-0000-0000-0000B6190000}"/>
    <cellStyle name="Normal 11 5 2 2 2 2 3 2_QR_TAB_1.4_1.5_1.11" xfId="6594" xr:uid="{00000000-0005-0000-0000-0000B7190000}"/>
    <cellStyle name="Normal 11 5 2 2 2 2 3_QR_TAB_1.4_1.5_1.11" xfId="6595" xr:uid="{00000000-0005-0000-0000-0000B8190000}"/>
    <cellStyle name="Normal 11 5 2 2 2 2 4" xfId="6596" xr:uid="{00000000-0005-0000-0000-0000B9190000}"/>
    <cellStyle name="Normal 11 5 2 2 2 2 4 2" xfId="6597" xr:uid="{00000000-0005-0000-0000-0000BA190000}"/>
    <cellStyle name="Normal 11 5 2 2 2 2 4 2 2" xfId="6598" xr:uid="{00000000-0005-0000-0000-0000BB190000}"/>
    <cellStyle name="Normal 11 5 2 2 2 2 4 2_QR_TAB_1.4_1.5_1.11" xfId="6599" xr:uid="{00000000-0005-0000-0000-0000BC190000}"/>
    <cellStyle name="Normal 11 5 2 2 2 2 4 3" xfId="6600" xr:uid="{00000000-0005-0000-0000-0000BD190000}"/>
    <cellStyle name="Normal 11 5 2 2 2 2 4_QR_TAB_1.4_1.5_1.11" xfId="6601" xr:uid="{00000000-0005-0000-0000-0000BE190000}"/>
    <cellStyle name="Normal 11 5 2 2 2 2 5" xfId="6602" xr:uid="{00000000-0005-0000-0000-0000BF190000}"/>
    <cellStyle name="Normal 11 5 2 2 2 2 5 2" xfId="6603" xr:uid="{00000000-0005-0000-0000-0000C0190000}"/>
    <cellStyle name="Normal 11 5 2 2 2 2 5_QR_TAB_1.4_1.5_1.11" xfId="6604" xr:uid="{00000000-0005-0000-0000-0000C1190000}"/>
    <cellStyle name="Normal 11 5 2 2 2 2 6" xfId="6605" xr:uid="{00000000-0005-0000-0000-0000C2190000}"/>
    <cellStyle name="Normal 11 5 2 2 2 2_checks flows" xfId="6606" xr:uid="{00000000-0005-0000-0000-0000C3190000}"/>
    <cellStyle name="Normal 11 5 2 2 2 3" xfId="6607" xr:uid="{00000000-0005-0000-0000-0000C4190000}"/>
    <cellStyle name="Normal 11 5 2 2 2 3 2" xfId="6608" xr:uid="{00000000-0005-0000-0000-0000C5190000}"/>
    <cellStyle name="Normal 11 5 2 2 2 3 2 2" xfId="6609" xr:uid="{00000000-0005-0000-0000-0000C6190000}"/>
    <cellStyle name="Normal 11 5 2 2 2 3 2 2 2" xfId="6610" xr:uid="{00000000-0005-0000-0000-0000C7190000}"/>
    <cellStyle name="Normal 11 5 2 2 2 3 2 2 2 2" xfId="6611" xr:uid="{00000000-0005-0000-0000-0000C8190000}"/>
    <cellStyle name="Normal 11 5 2 2 2 3 2 2 2_QR_TAB_1.4_1.5_1.11" xfId="6612" xr:uid="{00000000-0005-0000-0000-0000C9190000}"/>
    <cellStyle name="Normal 11 5 2 2 2 3 2 2 3" xfId="6613" xr:uid="{00000000-0005-0000-0000-0000CA190000}"/>
    <cellStyle name="Normal 11 5 2 2 2 3 2 2_QR_TAB_1.4_1.5_1.11" xfId="6614" xr:uid="{00000000-0005-0000-0000-0000CB190000}"/>
    <cellStyle name="Normal 11 5 2 2 2 3 2 3" xfId="6615" xr:uid="{00000000-0005-0000-0000-0000CC190000}"/>
    <cellStyle name="Normal 11 5 2 2 2 3 2 3 2" xfId="6616" xr:uid="{00000000-0005-0000-0000-0000CD190000}"/>
    <cellStyle name="Normal 11 5 2 2 2 3 2 3_QR_TAB_1.4_1.5_1.11" xfId="6617" xr:uid="{00000000-0005-0000-0000-0000CE190000}"/>
    <cellStyle name="Normal 11 5 2 2 2 3 2 4" xfId="6618" xr:uid="{00000000-0005-0000-0000-0000CF190000}"/>
    <cellStyle name="Normal 11 5 2 2 2 3 2_QR_TAB_1.4_1.5_1.11" xfId="6619" xr:uid="{00000000-0005-0000-0000-0000D0190000}"/>
    <cellStyle name="Normal 11 5 2 2 2 3 3" xfId="6620" xr:uid="{00000000-0005-0000-0000-0000D1190000}"/>
    <cellStyle name="Normal 11 5 2 2 2 3 3 2" xfId="6621" xr:uid="{00000000-0005-0000-0000-0000D2190000}"/>
    <cellStyle name="Normal 11 5 2 2 2 3 3 2 2" xfId="6622" xr:uid="{00000000-0005-0000-0000-0000D3190000}"/>
    <cellStyle name="Normal 11 5 2 2 2 3 3 2_QR_TAB_1.4_1.5_1.11" xfId="6623" xr:uid="{00000000-0005-0000-0000-0000D4190000}"/>
    <cellStyle name="Normal 11 5 2 2 2 3 3 3" xfId="6624" xr:uid="{00000000-0005-0000-0000-0000D5190000}"/>
    <cellStyle name="Normal 11 5 2 2 2 3 3_QR_TAB_1.4_1.5_1.11" xfId="6625" xr:uid="{00000000-0005-0000-0000-0000D6190000}"/>
    <cellStyle name="Normal 11 5 2 2 2 3 4" xfId="6626" xr:uid="{00000000-0005-0000-0000-0000D7190000}"/>
    <cellStyle name="Normal 11 5 2 2 2 3 4 2" xfId="6627" xr:uid="{00000000-0005-0000-0000-0000D8190000}"/>
    <cellStyle name="Normal 11 5 2 2 2 3 4_QR_TAB_1.4_1.5_1.11" xfId="6628" xr:uid="{00000000-0005-0000-0000-0000D9190000}"/>
    <cellStyle name="Normal 11 5 2 2 2 3 5" xfId="6629" xr:uid="{00000000-0005-0000-0000-0000DA190000}"/>
    <cellStyle name="Normal 11 5 2 2 2 3_checks flows" xfId="6630" xr:uid="{00000000-0005-0000-0000-0000DB190000}"/>
    <cellStyle name="Normal 11 5 2 2 2 4" xfId="6631" xr:uid="{00000000-0005-0000-0000-0000DC190000}"/>
    <cellStyle name="Normal 11 5 2 2 2 4 2" xfId="6632" xr:uid="{00000000-0005-0000-0000-0000DD190000}"/>
    <cellStyle name="Normal 11 5 2 2 2 4 2 2" xfId="6633" xr:uid="{00000000-0005-0000-0000-0000DE190000}"/>
    <cellStyle name="Normal 11 5 2 2 2 4 2 2 2" xfId="6634" xr:uid="{00000000-0005-0000-0000-0000DF190000}"/>
    <cellStyle name="Normal 11 5 2 2 2 4 2 2_QR_TAB_1.4_1.5_1.11" xfId="6635" xr:uid="{00000000-0005-0000-0000-0000E0190000}"/>
    <cellStyle name="Normal 11 5 2 2 2 4 2 3" xfId="6636" xr:uid="{00000000-0005-0000-0000-0000E1190000}"/>
    <cellStyle name="Normal 11 5 2 2 2 4 2_QR_TAB_1.4_1.5_1.11" xfId="6637" xr:uid="{00000000-0005-0000-0000-0000E2190000}"/>
    <cellStyle name="Normal 11 5 2 2 2 4 3" xfId="6638" xr:uid="{00000000-0005-0000-0000-0000E3190000}"/>
    <cellStyle name="Normal 11 5 2 2 2 4 3 2" xfId="6639" xr:uid="{00000000-0005-0000-0000-0000E4190000}"/>
    <cellStyle name="Normal 11 5 2 2 2 4 3_QR_TAB_1.4_1.5_1.11" xfId="6640" xr:uid="{00000000-0005-0000-0000-0000E5190000}"/>
    <cellStyle name="Normal 11 5 2 2 2 4 4" xfId="6641" xr:uid="{00000000-0005-0000-0000-0000E6190000}"/>
    <cellStyle name="Normal 11 5 2 2 2 4_QR_TAB_1.4_1.5_1.11" xfId="6642" xr:uid="{00000000-0005-0000-0000-0000E7190000}"/>
    <cellStyle name="Normal 11 5 2 2 2 5" xfId="6643" xr:uid="{00000000-0005-0000-0000-0000E8190000}"/>
    <cellStyle name="Normal 11 5 2 2 2 5 2" xfId="6644" xr:uid="{00000000-0005-0000-0000-0000E9190000}"/>
    <cellStyle name="Normal 11 5 2 2 2 5 2 2" xfId="6645" xr:uid="{00000000-0005-0000-0000-0000EA190000}"/>
    <cellStyle name="Normal 11 5 2 2 2 5 2 2 2" xfId="6646" xr:uid="{00000000-0005-0000-0000-0000EB190000}"/>
    <cellStyle name="Normal 11 5 2 2 2 5 2 2_QR_TAB_1.4_1.5_1.11" xfId="6647" xr:uid="{00000000-0005-0000-0000-0000EC190000}"/>
    <cellStyle name="Normal 11 5 2 2 2 5 2 3" xfId="6648" xr:uid="{00000000-0005-0000-0000-0000ED190000}"/>
    <cellStyle name="Normal 11 5 2 2 2 5 2_QR_TAB_1.4_1.5_1.11" xfId="6649" xr:uid="{00000000-0005-0000-0000-0000EE190000}"/>
    <cellStyle name="Normal 11 5 2 2 2 5_QR_TAB_1.4_1.5_1.11" xfId="6650" xr:uid="{00000000-0005-0000-0000-0000EF190000}"/>
    <cellStyle name="Normal 11 5 2 2 2 6" xfId="6651" xr:uid="{00000000-0005-0000-0000-0000F0190000}"/>
    <cellStyle name="Normal 11 5 2 2 2 6 2" xfId="6652" xr:uid="{00000000-0005-0000-0000-0000F1190000}"/>
    <cellStyle name="Normal 11 5 2 2 2 6 2 2" xfId="6653" xr:uid="{00000000-0005-0000-0000-0000F2190000}"/>
    <cellStyle name="Normal 11 5 2 2 2 6 2_QR_TAB_1.4_1.5_1.11" xfId="6654" xr:uid="{00000000-0005-0000-0000-0000F3190000}"/>
    <cellStyle name="Normal 11 5 2 2 2 6 3" xfId="6655" xr:uid="{00000000-0005-0000-0000-0000F4190000}"/>
    <cellStyle name="Normal 11 5 2 2 2 6_QR_TAB_1.4_1.5_1.11" xfId="6656" xr:uid="{00000000-0005-0000-0000-0000F5190000}"/>
    <cellStyle name="Normal 11 5 2 2 2 7" xfId="6657" xr:uid="{00000000-0005-0000-0000-0000F6190000}"/>
    <cellStyle name="Normal 11 5 2 2 2 7 2" xfId="6658" xr:uid="{00000000-0005-0000-0000-0000F7190000}"/>
    <cellStyle name="Normal 11 5 2 2 2 7_QR_TAB_1.4_1.5_1.11" xfId="6659" xr:uid="{00000000-0005-0000-0000-0000F8190000}"/>
    <cellStyle name="Normal 11 5 2 2 2 8" xfId="6660" xr:uid="{00000000-0005-0000-0000-0000F9190000}"/>
    <cellStyle name="Normal 11 5 2 2 2_checks flows" xfId="6661" xr:uid="{00000000-0005-0000-0000-0000FA190000}"/>
    <cellStyle name="Normal 11 5 2 2 3" xfId="6662" xr:uid="{00000000-0005-0000-0000-0000FB190000}"/>
    <cellStyle name="Normal 11 5 2 2 3 2" xfId="6663" xr:uid="{00000000-0005-0000-0000-0000FC190000}"/>
    <cellStyle name="Normal 11 5 2 2 3 2 2" xfId="6664" xr:uid="{00000000-0005-0000-0000-0000FD190000}"/>
    <cellStyle name="Normal 11 5 2 2 3 2 2 2" xfId="6665" xr:uid="{00000000-0005-0000-0000-0000FE190000}"/>
    <cellStyle name="Normal 11 5 2 2 3 2 2 2 2" xfId="6666" xr:uid="{00000000-0005-0000-0000-0000FF190000}"/>
    <cellStyle name="Normal 11 5 2 2 3 2 2 2_QR_TAB_1.4_1.5_1.11" xfId="6667" xr:uid="{00000000-0005-0000-0000-0000001A0000}"/>
    <cellStyle name="Normal 11 5 2 2 3 2 2 3" xfId="6668" xr:uid="{00000000-0005-0000-0000-0000011A0000}"/>
    <cellStyle name="Normal 11 5 2 2 3 2 2_QR_TAB_1.4_1.5_1.11" xfId="6669" xr:uid="{00000000-0005-0000-0000-0000021A0000}"/>
    <cellStyle name="Normal 11 5 2 2 3 2 3" xfId="6670" xr:uid="{00000000-0005-0000-0000-0000031A0000}"/>
    <cellStyle name="Normal 11 5 2 2 3 2 3 2" xfId="6671" xr:uid="{00000000-0005-0000-0000-0000041A0000}"/>
    <cellStyle name="Normal 11 5 2 2 3 2 3_QR_TAB_1.4_1.5_1.11" xfId="6672" xr:uid="{00000000-0005-0000-0000-0000051A0000}"/>
    <cellStyle name="Normal 11 5 2 2 3 2 4" xfId="6673" xr:uid="{00000000-0005-0000-0000-0000061A0000}"/>
    <cellStyle name="Normal 11 5 2 2 3 2_QR_TAB_1.4_1.5_1.11" xfId="6674" xr:uid="{00000000-0005-0000-0000-0000071A0000}"/>
    <cellStyle name="Normal 11 5 2 2 3 3" xfId="6675" xr:uid="{00000000-0005-0000-0000-0000081A0000}"/>
    <cellStyle name="Normal 11 5 2 2 3 3 2" xfId="6676" xr:uid="{00000000-0005-0000-0000-0000091A0000}"/>
    <cellStyle name="Normal 11 5 2 2 3 3 2 2" xfId="6677" xr:uid="{00000000-0005-0000-0000-00000A1A0000}"/>
    <cellStyle name="Normal 11 5 2 2 3 3 2 2 2" xfId="6678" xr:uid="{00000000-0005-0000-0000-00000B1A0000}"/>
    <cellStyle name="Normal 11 5 2 2 3 3 2 2_QR_TAB_1.4_1.5_1.11" xfId="6679" xr:uid="{00000000-0005-0000-0000-00000C1A0000}"/>
    <cellStyle name="Normal 11 5 2 2 3 3 2 3" xfId="6680" xr:uid="{00000000-0005-0000-0000-00000D1A0000}"/>
    <cellStyle name="Normal 11 5 2 2 3 3 2_QR_TAB_1.4_1.5_1.11" xfId="6681" xr:uid="{00000000-0005-0000-0000-00000E1A0000}"/>
    <cellStyle name="Normal 11 5 2 2 3 3_QR_TAB_1.4_1.5_1.11" xfId="6682" xr:uid="{00000000-0005-0000-0000-00000F1A0000}"/>
    <cellStyle name="Normal 11 5 2 2 3 4" xfId="6683" xr:uid="{00000000-0005-0000-0000-0000101A0000}"/>
    <cellStyle name="Normal 11 5 2 2 3 4 2" xfId="6684" xr:uid="{00000000-0005-0000-0000-0000111A0000}"/>
    <cellStyle name="Normal 11 5 2 2 3 4 2 2" xfId="6685" xr:uid="{00000000-0005-0000-0000-0000121A0000}"/>
    <cellStyle name="Normal 11 5 2 2 3 4 2_QR_TAB_1.4_1.5_1.11" xfId="6686" xr:uid="{00000000-0005-0000-0000-0000131A0000}"/>
    <cellStyle name="Normal 11 5 2 2 3 4 3" xfId="6687" xr:uid="{00000000-0005-0000-0000-0000141A0000}"/>
    <cellStyle name="Normal 11 5 2 2 3 4_QR_TAB_1.4_1.5_1.11" xfId="6688" xr:uid="{00000000-0005-0000-0000-0000151A0000}"/>
    <cellStyle name="Normal 11 5 2 2 3 5" xfId="6689" xr:uid="{00000000-0005-0000-0000-0000161A0000}"/>
    <cellStyle name="Normal 11 5 2 2 3 5 2" xfId="6690" xr:uid="{00000000-0005-0000-0000-0000171A0000}"/>
    <cellStyle name="Normal 11 5 2 2 3 5_QR_TAB_1.4_1.5_1.11" xfId="6691" xr:uid="{00000000-0005-0000-0000-0000181A0000}"/>
    <cellStyle name="Normal 11 5 2 2 3 6" xfId="6692" xr:uid="{00000000-0005-0000-0000-0000191A0000}"/>
    <cellStyle name="Normal 11 5 2 2 3_checks flows" xfId="6693" xr:uid="{00000000-0005-0000-0000-00001A1A0000}"/>
    <cellStyle name="Normal 11 5 2 2 4" xfId="6694" xr:uid="{00000000-0005-0000-0000-00001B1A0000}"/>
    <cellStyle name="Normal 11 5 2 2 4 2" xfId="6695" xr:uid="{00000000-0005-0000-0000-00001C1A0000}"/>
    <cellStyle name="Normal 11 5 2 2 4 2 2" xfId="6696" xr:uid="{00000000-0005-0000-0000-00001D1A0000}"/>
    <cellStyle name="Normal 11 5 2 2 4 2 2 2" xfId="6697" xr:uid="{00000000-0005-0000-0000-00001E1A0000}"/>
    <cellStyle name="Normal 11 5 2 2 4 2 2 2 2" xfId="6698" xr:uid="{00000000-0005-0000-0000-00001F1A0000}"/>
    <cellStyle name="Normal 11 5 2 2 4 2 2 2_QR_TAB_1.4_1.5_1.11" xfId="6699" xr:uid="{00000000-0005-0000-0000-0000201A0000}"/>
    <cellStyle name="Normal 11 5 2 2 4 2 2 3" xfId="6700" xr:uid="{00000000-0005-0000-0000-0000211A0000}"/>
    <cellStyle name="Normal 11 5 2 2 4 2 2_QR_TAB_1.4_1.5_1.11" xfId="6701" xr:uid="{00000000-0005-0000-0000-0000221A0000}"/>
    <cellStyle name="Normal 11 5 2 2 4 2 3" xfId="6702" xr:uid="{00000000-0005-0000-0000-0000231A0000}"/>
    <cellStyle name="Normal 11 5 2 2 4 2 3 2" xfId="6703" xr:uid="{00000000-0005-0000-0000-0000241A0000}"/>
    <cellStyle name="Normal 11 5 2 2 4 2 3_QR_TAB_1.4_1.5_1.11" xfId="6704" xr:uid="{00000000-0005-0000-0000-0000251A0000}"/>
    <cellStyle name="Normal 11 5 2 2 4 2 4" xfId="6705" xr:uid="{00000000-0005-0000-0000-0000261A0000}"/>
    <cellStyle name="Normal 11 5 2 2 4 2_QR_TAB_1.4_1.5_1.11" xfId="6706" xr:uid="{00000000-0005-0000-0000-0000271A0000}"/>
    <cellStyle name="Normal 11 5 2 2 4 3" xfId="6707" xr:uid="{00000000-0005-0000-0000-0000281A0000}"/>
    <cellStyle name="Normal 11 5 2 2 4 3 2" xfId="6708" xr:uid="{00000000-0005-0000-0000-0000291A0000}"/>
    <cellStyle name="Normal 11 5 2 2 4 3 2 2" xfId="6709" xr:uid="{00000000-0005-0000-0000-00002A1A0000}"/>
    <cellStyle name="Normal 11 5 2 2 4 3 2 2 2" xfId="6710" xr:uid="{00000000-0005-0000-0000-00002B1A0000}"/>
    <cellStyle name="Normal 11 5 2 2 4 3 2 2_QR_TAB_1.4_1.5_1.11" xfId="6711" xr:uid="{00000000-0005-0000-0000-00002C1A0000}"/>
    <cellStyle name="Normal 11 5 2 2 4 3 2 3" xfId="6712" xr:uid="{00000000-0005-0000-0000-00002D1A0000}"/>
    <cellStyle name="Normal 11 5 2 2 4 3 2_QR_TAB_1.4_1.5_1.11" xfId="6713" xr:uid="{00000000-0005-0000-0000-00002E1A0000}"/>
    <cellStyle name="Normal 11 5 2 2 4 3_QR_TAB_1.4_1.5_1.11" xfId="6714" xr:uid="{00000000-0005-0000-0000-00002F1A0000}"/>
    <cellStyle name="Normal 11 5 2 2 4 4" xfId="6715" xr:uid="{00000000-0005-0000-0000-0000301A0000}"/>
    <cellStyle name="Normal 11 5 2 2 4 4 2" xfId="6716" xr:uid="{00000000-0005-0000-0000-0000311A0000}"/>
    <cellStyle name="Normal 11 5 2 2 4 4 2 2" xfId="6717" xr:uid="{00000000-0005-0000-0000-0000321A0000}"/>
    <cellStyle name="Normal 11 5 2 2 4 4 2_QR_TAB_1.4_1.5_1.11" xfId="6718" xr:uid="{00000000-0005-0000-0000-0000331A0000}"/>
    <cellStyle name="Normal 11 5 2 2 4 4 3" xfId="6719" xr:uid="{00000000-0005-0000-0000-0000341A0000}"/>
    <cellStyle name="Normal 11 5 2 2 4 4_QR_TAB_1.4_1.5_1.11" xfId="6720" xr:uid="{00000000-0005-0000-0000-0000351A0000}"/>
    <cellStyle name="Normal 11 5 2 2 4 5" xfId="6721" xr:uid="{00000000-0005-0000-0000-0000361A0000}"/>
    <cellStyle name="Normal 11 5 2 2 4 5 2" xfId="6722" xr:uid="{00000000-0005-0000-0000-0000371A0000}"/>
    <cellStyle name="Normal 11 5 2 2 4 5_QR_TAB_1.4_1.5_1.11" xfId="6723" xr:uid="{00000000-0005-0000-0000-0000381A0000}"/>
    <cellStyle name="Normal 11 5 2 2 4 6" xfId="6724" xr:uid="{00000000-0005-0000-0000-0000391A0000}"/>
    <cellStyle name="Normal 11 5 2 2 4_checks flows" xfId="6725" xr:uid="{00000000-0005-0000-0000-00003A1A0000}"/>
    <cellStyle name="Normal 11 5 2 2 5" xfId="6726" xr:uid="{00000000-0005-0000-0000-00003B1A0000}"/>
    <cellStyle name="Normal 11 5 2 2 5 2" xfId="6727" xr:uid="{00000000-0005-0000-0000-00003C1A0000}"/>
    <cellStyle name="Normal 11 5 2 2 5 2 2" xfId="6728" xr:uid="{00000000-0005-0000-0000-00003D1A0000}"/>
    <cellStyle name="Normal 11 5 2 2 5 2 2 2" xfId="6729" xr:uid="{00000000-0005-0000-0000-00003E1A0000}"/>
    <cellStyle name="Normal 11 5 2 2 5 2 2 2 2" xfId="6730" xr:uid="{00000000-0005-0000-0000-00003F1A0000}"/>
    <cellStyle name="Normal 11 5 2 2 5 2 2 2_QR_TAB_1.4_1.5_1.11" xfId="6731" xr:uid="{00000000-0005-0000-0000-0000401A0000}"/>
    <cellStyle name="Normal 11 5 2 2 5 2 2 3" xfId="6732" xr:uid="{00000000-0005-0000-0000-0000411A0000}"/>
    <cellStyle name="Normal 11 5 2 2 5 2 2_QR_TAB_1.4_1.5_1.11" xfId="6733" xr:uid="{00000000-0005-0000-0000-0000421A0000}"/>
    <cellStyle name="Normal 11 5 2 2 5 2 3" xfId="6734" xr:uid="{00000000-0005-0000-0000-0000431A0000}"/>
    <cellStyle name="Normal 11 5 2 2 5 2 3 2" xfId="6735" xr:uid="{00000000-0005-0000-0000-0000441A0000}"/>
    <cellStyle name="Normal 11 5 2 2 5 2 3_QR_TAB_1.4_1.5_1.11" xfId="6736" xr:uid="{00000000-0005-0000-0000-0000451A0000}"/>
    <cellStyle name="Normal 11 5 2 2 5 2 4" xfId="6737" xr:uid="{00000000-0005-0000-0000-0000461A0000}"/>
    <cellStyle name="Normal 11 5 2 2 5 2_QR_TAB_1.4_1.5_1.11" xfId="6738" xr:uid="{00000000-0005-0000-0000-0000471A0000}"/>
    <cellStyle name="Normal 11 5 2 2 5 3" xfId="6739" xr:uid="{00000000-0005-0000-0000-0000481A0000}"/>
    <cellStyle name="Normal 11 5 2 2 5 3 2" xfId="6740" xr:uid="{00000000-0005-0000-0000-0000491A0000}"/>
    <cellStyle name="Normal 11 5 2 2 5 3 2 2" xfId="6741" xr:uid="{00000000-0005-0000-0000-00004A1A0000}"/>
    <cellStyle name="Normal 11 5 2 2 5 3 2 2 2" xfId="6742" xr:uid="{00000000-0005-0000-0000-00004B1A0000}"/>
    <cellStyle name="Normal 11 5 2 2 5 3 2 2_QR_TAB_1.4_1.5_1.11" xfId="6743" xr:uid="{00000000-0005-0000-0000-00004C1A0000}"/>
    <cellStyle name="Normal 11 5 2 2 5 3 2 3" xfId="6744" xr:uid="{00000000-0005-0000-0000-00004D1A0000}"/>
    <cellStyle name="Normal 11 5 2 2 5 3 2_QR_TAB_1.4_1.5_1.11" xfId="6745" xr:uid="{00000000-0005-0000-0000-00004E1A0000}"/>
    <cellStyle name="Normal 11 5 2 2 5 3_QR_TAB_1.4_1.5_1.11" xfId="6746" xr:uid="{00000000-0005-0000-0000-00004F1A0000}"/>
    <cellStyle name="Normal 11 5 2 2 5 4" xfId="6747" xr:uid="{00000000-0005-0000-0000-0000501A0000}"/>
    <cellStyle name="Normal 11 5 2 2 5 4 2" xfId="6748" xr:uid="{00000000-0005-0000-0000-0000511A0000}"/>
    <cellStyle name="Normal 11 5 2 2 5 4 2 2" xfId="6749" xr:uid="{00000000-0005-0000-0000-0000521A0000}"/>
    <cellStyle name="Normal 11 5 2 2 5 4 2_QR_TAB_1.4_1.5_1.11" xfId="6750" xr:uid="{00000000-0005-0000-0000-0000531A0000}"/>
    <cellStyle name="Normal 11 5 2 2 5 4 3" xfId="6751" xr:uid="{00000000-0005-0000-0000-0000541A0000}"/>
    <cellStyle name="Normal 11 5 2 2 5 4_QR_TAB_1.4_1.5_1.11" xfId="6752" xr:uid="{00000000-0005-0000-0000-0000551A0000}"/>
    <cellStyle name="Normal 11 5 2 2 5 5" xfId="6753" xr:uid="{00000000-0005-0000-0000-0000561A0000}"/>
    <cellStyle name="Normal 11 5 2 2 5 5 2" xfId="6754" xr:uid="{00000000-0005-0000-0000-0000571A0000}"/>
    <cellStyle name="Normal 11 5 2 2 5 5_QR_TAB_1.4_1.5_1.11" xfId="6755" xr:uid="{00000000-0005-0000-0000-0000581A0000}"/>
    <cellStyle name="Normal 11 5 2 2 5 6" xfId="6756" xr:uid="{00000000-0005-0000-0000-0000591A0000}"/>
    <cellStyle name="Normal 11 5 2 2 5_checks flows" xfId="6757" xr:uid="{00000000-0005-0000-0000-00005A1A0000}"/>
    <cellStyle name="Normal 11 5 2 2 6" xfId="6758" xr:uid="{00000000-0005-0000-0000-00005B1A0000}"/>
    <cellStyle name="Normal 11 5 2 2 6 2" xfId="6759" xr:uid="{00000000-0005-0000-0000-00005C1A0000}"/>
    <cellStyle name="Normal 11 5 2 2 6 2 2" xfId="6760" xr:uid="{00000000-0005-0000-0000-00005D1A0000}"/>
    <cellStyle name="Normal 11 5 2 2 6 2 2 2" xfId="6761" xr:uid="{00000000-0005-0000-0000-00005E1A0000}"/>
    <cellStyle name="Normal 11 5 2 2 6 2 2 2 2" xfId="6762" xr:uid="{00000000-0005-0000-0000-00005F1A0000}"/>
    <cellStyle name="Normal 11 5 2 2 6 2 2 2_QR_TAB_1.4_1.5_1.11" xfId="6763" xr:uid="{00000000-0005-0000-0000-0000601A0000}"/>
    <cellStyle name="Normal 11 5 2 2 6 2 2 3" xfId="6764" xr:uid="{00000000-0005-0000-0000-0000611A0000}"/>
    <cellStyle name="Normal 11 5 2 2 6 2 2_QR_TAB_1.4_1.5_1.11" xfId="6765" xr:uid="{00000000-0005-0000-0000-0000621A0000}"/>
    <cellStyle name="Normal 11 5 2 2 6 2 3" xfId="6766" xr:uid="{00000000-0005-0000-0000-0000631A0000}"/>
    <cellStyle name="Normal 11 5 2 2 6 2 3 2" xfId="6767" xr:uid="{00000000-0005-0000-0000-0000641A0000}"/>
    <cellStyle name="Normal 11 5 2 2 6 2 3_QR_TAB_1.4_1.5_1.11" xfId="6768" xr:uid="{00000000-0005-0000-0000-0000651A0000}"/>
    <cellStyle name="Normal 11 5 2 2 6 2 4" xfId="6769" xr:uid="{00000000-0005-0000-0000-0000661A0000}"/>
    <cellStyle name="Normal 11 5 2 2 6 2_QR_TAB_1.4_1.5_1.11" xfId="6770" xr:uid="{00000000-0005-0000-0000-0000671A0000}"/>
    <cellStyle name="Normal 11 5 2 2 6 3" xfId="6771" xr:uid="{00000000-0005-0000-0000-0000681A0000}"/>
    <cellStyle name="Normal 11 5 2 2 6 3 2" xfId="6772" xr:uid="{00000000-0005-0000-0000-0000691A0000}"/>
    <cellStyle name="Normal 11 5 2 2 6 3 2 2" xfId="6773" xr:uid="{00000000-0005-0000-0000-00006A1A0000}"/>
    <cellStyle name="Normal 11 5 2 2 6 3 2 2 2" xfId="6774" xr:uid="{00000000-0005-0000-0000-00006B1A0000}"/>
    <cellStyle name="Normal 11 5 2 2 6 3 2 2_QR_TAB_1.4_1.5_1.11" xfId="6775" xr:uid="{00000000-0005-0000-0000-00006C1A0000}"/>
    <cellStyle name="Normal 11 5 2 2 6 3 2 3" xfId="6776" xr:uid="{00000000-0005-0000-0000-00006D1A0000}"/>
    <cellStyle name="Normal 11 5 2 2 6 3 2_QR_TAB_1.4_1.5_1.11" xfId="6777" xr:uid="{00000000-0005-0000-0000-00006E1A0000}"/>
    <cellStyle name="Normal 11 5 2 2 6 3_QR_TAB_1.4_1.5_1.11" xfId="6778" xr:uid="{00000000-0005-0000-0000-00006F1A0000}"/>
    <cellStyle name="Normal 11 5 2 2 6 4" xfId="6779" xr:uid="{00000000-0005-0000-0000-0000701A0000}"/>
    <cellStyle name="Normal 11 5 2 2 6 4 2" xfId="6780" xr:uid="{00000000-0005-0000-0000-0000711A0000}"/>
    <cellStyle name="Normal 11 5 2 2 6 4 2 2" xfId="6781" xr:uid="{00000000-0005-0000-0000-0000721A0000}"/>
    <cellStyle name="Normal 11 5 2 2 6 4 2_QR_TAB_1.4_1.5_1.11" xfId="6782" xr:uid="{00000000-0005-0000-0000-0000731A0000}"/>
    <cellStyle name="Normal 11 5 2 2 6 4 3" xfId="6783" xr:uid="{00000000-0005-0000-0000-0000741A0000}"/>
    <cellStyle name="Normal 11 5 2 2 6 4_QR_TAB_1.4_1.5_1.11" xfId="6784" xr:uid="{00000000-0005-0000-0000-0000751A0000}"/>
    <cellStyle name="Normal 11 5 2 2 6 5" xfId="6785" xr:uid="{00000000-0005-0000-0000-0000761A0000}"/>
    <cellStyle name="Normal 11 5 2 2 6 5 2" xfId="6786" xr:uid="{00000000-0005-0000-0000-0000771A0000}"/>
    <cellStyle name="Normal 11 5 2 2 6 5_QR_TAB_1.4_1.5_1.11" xfId="6787" xr:uid="{00000000-0005-0000-0000-0000781A0000}"/>
    <cellStyle name="Normal 11 5 2 2 6 6" xfId="6788" xr:uid="{00000000-0005-0000-0000-0000791A0000}"/>
    <cellStyle name="Normal 11 5 2 2 6_checks flows" xfId="6789" xr:uid="{00000000-0005-0000-0000-00007A1A0000}"/>
    <cellStyle name="Normal 11 5 2 2 7" xfId="6790" xr:uid="{00000000-0005-0000-0000-00007B1A0000}"/>
    <cellStyle name="Normal 11 5 2 2 7 2" xfId="6791" xr:uid="{00000000-0005-0000-0000-00007C1A0000}"/>
    <cellStyle name="Normal 11 5 2 2 7 2 2" xfId="6792" xr:uid="{00000000-0005-0000-0000-00007D1A0000}"/>
    <cellStyle name="Normal 11 5 2 2 7 2 2 2" xfId="6793" xr:uid="{00000000-0005-0000-0000-00007E1A0000}"/>
    <cellStyle name="Normal 11 5 2 2 7 2 2 2 2" xfId="6794" xr:uid="{00000000-0005-0000-0000-00007F1A0000}"/>
    <cellStyle name="Normal 11 5 2 2 7 2 2 2_QR_TAB_1.4_1.5_1.11" xfId="6795" xr:uid="{00000000-0005-0000-0000-0000801A0000}"/>
    <cellStyle name="Normal 11 5 2 2 7 2 2 3" xfId="6796" xr:uid="{00000000-0005-0000-0000-0000811A0000}"/>
    <cellStyle name="Normal 11 5 2 2 7 2 2_QR_TAB_1.4_1.5_1.11" xfId="6797" xr:uid="{00000000-0005-0000-0000-0000821A0000}"/>
    <cellStyle name="Normal 11 5 2 2 7 2 3" xfId="6798" xr:uid="{00000000-0005-0000-0000-0000831A0000}"/>
    <cellStyle name="Normal 11 5 2 2 7 2 3 2" xfId="6799" xr:uid="{00000000-0005-0000-0000-0000841A0000}"/>
    <cellStyle name="Normal 11 5 2 2 7 2 3_QR_TAB_1.4_1.5_1.11" xfId="6800" xr:uid="{00000000-0005-0000-0000-0000851A0000}"/>
    <cellStyle name="Normal 11 5 2 2 7 2 4" xfId="6801" xr:uid="{00000000-0005-0000-0000-0000861A0000}"/>
    <cellStyle name="Normal 11 5 2 2 7 2_QR_TAB_1.4_1.5_1.11" xfId="6802" xr:uid="{00000000-0005-0000-0000-0000871A0000}"/>
    <cellStyle name="Normal 11 5 2 2 7 3" xfId="6803" xr:uid="{00000000-0005-0000-0000-0000881A0000}"/>
    <cellStyle name="Normal 11 5 2 2 7 3 2" xfId="6804" xr:uid="{00000000-0005-0000-0000-0000891A0000}"/>
    <cellStyle name="Normal 11 5 2 2 7 3 2 2" xfId="6805" xr:uid="{00000000-0005-0000-0000-00008A1A0000}"/>
    <cellStyle name="Normal 11 5 2 2 7 3 2_QR_TAB_1.4_1.5_1.11" xfId="6806" xr:uid="{00000000-0005-0000-0000-00008B1A0000}"/>
    <cellStyle name="Normal 11 5 2 2 7 3 3" xfId="6807" xr:uid="{00000000-0005-0000-0000-00008C1A0000}"/>
    <cellStyle name="Normal 11 5 2 2 7 3_QR_TAB_1.4_1.5_1.11" xfId="6808" xr:uid="{00000000-0005-0000-0000-00008D1A0000}"/>
    <cellStyle name="Normal 11 5 2 2 7 4" xfId="6809" xr:uid="{00000000-0005-0000-0000-00008E1A0000}"/>
    <cellStyle name="Normal 11 5 2 2 7 4 2" xfId="6810" xr:uid="{00000000-0005-0000-0000-00008F1A0000}"/>
    <cellStyle name="Normal 11 5 2 2 7 4_QR_TAB_1.4_1.5_1.11" xfId="6811" xr:uid="{00000000-0005-0000-0000-0000901A0000}"/>
    <cellStyle name="Normal 11 5 2 2 7 5" xfId="6812" xr:uid="{00000000-0005-0000-0000-0000911A0000}"/>
    <cellStyle name="Normal 11 5 2 2 7_checks flows" xfId="6813" xr:uid="{00000000-0005-0000-0000-0000921A0000}"/>
    <cellStyle name="Normal 11 5 2 2 8" xfId="6814" xr:uid="{00000000-0005-0000-0000-0000931A0000}"/>
    <cellStyle name="Normal 11 5 2 2 8 2" xfId="6815" xr:uid="{00000000-0005-0000-0000-0000941A0000}"/>
    <cellStyle name="Normal 11 5 2 2 8 2 2" xfId="6816" xr:uid="{00000000-0005-0000-0000-0000951A0000}"/>
    <cellStyle name="Normal 11 5 2 2 8 2 2 2" xfId="6817" xr:uid="{00000000-0005-0000-0000-0000961A0000}"/>
    <cellStyle name="Normal 11 5 2 2 8 2 2_QR_TAB_1.4_1.5_1.11" xfId="6818" xr:uid="{00000000-0005-0000-0000-0000971A0000}"/>
    <cellStyle name="Normal 11 5 2 2 8 2 3" xfId="6819" xr:uid="{00000000-0005-0000-0000-0000981A0000}"/>
    <cellStyle name="Normal 11 5 2 2 8 2_QR_TAB_1.4_1.5_1.11" xfId="6820" xr:uid="{00000000-0005-0000-0000-0000991A0000}"/>
    <cellStyle name="Normal 11 5 2 2 8 3" xfId="6821" xr:uid="{00000000-0005-0000-0000-00009A1A0000}"/>
    <cellStyle name="Normal 11 5 2 2 8 3 2" xfId="6822" xr:uid="{00000000-0005-0000-0000-00009B1A0000}"/>
    <cellStyle name="Normal 11 5 2 2 8 3_QR_TAB_1.4_1.5_1.11" xfId="6823" xr:uid="{00000000-0005-0000-0000-00009C1A0000}"/>
    <cellStyle name="Normal 11 5 2 2 8 4" xfId="6824" xr:uid="{00000000-0005-0000-0000-00009D1A0000}"/>
    <cellStyle name="Normal 11 5 2 2 8_QR_TAB_1.4_1.5_1.11" xfId="6825" xr:uid="{00000000-0005-0000-0000-00009E1A0000}"/>
    <cellStyle name="Normal 11 5 2 2 9" xfId="6826" xr:uid="{00000000-0005-0000-0000-00009F1A0000}"/>
    <cellStyle name="Normal 11 5 2 2 9 2" xfId="6827" xr:uid="{00000000-0005-0000-0000-0000A01A0000}"/>
    <cellStyle name="Normal 11 5 2 2 9 2 2" xfId="6828" xr:uid="{00000000-0005-0000-0000-0000A11A0000}"/>
    <cellStyle name="Normal 11 5 2 2 9 2 2 2" xfId="6829" xr:uid="{00000000-0005-0000-0000-0000A21A0000}"/>
    <cellStyle name="Normal 11 5 2 2 9 2 2_QR_TAB_1.4_1.5_1.11" xfId="6830" xr:uid="{00000000-0005-0000-0000-0000A31A0000}"/>
    <cellStyle name="Normal 11 5 2 2 9 2 3" xfId="6831" xr:uid="{00000000-0005-0000-0000-0000A41A0000}"/>
    <cellStyle name="Normal 11 5 2 2 9 2_QR_TAB_1.4_1.5_1.11" xfId="6832" xr:uid="{00000000-0005-0000-0000-0000A51A0000}"/>
    <cellStyle name="Normal 11 5 2 2 9_QR_TAB_1.4_1.5_1.11" xfId="6833" xr:uid="{00000000-0005-0000-0000-0000A61A0000}"/>
    <cellStyle name="Normal 11 5 2 2_checks flows" xfId="6834" xr:uid="{00000000-0005-0000-0000-0000A71A0000}"/>
    <cellStyle name="Normal 11 5 2 3" xfId="6835" xr:uid="{00000000-0005-0000-0000-0000A81A0000}"/>
    <cellStyle name="Normal 11 5 2 3 2" xfId="6836" xr:uid="{00000000-0005-0000-0000-0000A91A0000}"/>
    <cellStyle name="Normal 11 5 2 3 2 2" xfId="6837" xr:uid="{00000000-0005-0000-0000-0000AA1A0000}"/>
    <cellStyle name="Normal 11 5 2 3 2 2 2" xfId="6838" xr:uid="{00000000-0005-0000-0000-0000AB1A0000}"/>
    <cellStyle name="Normal 11 5 2 3 2 2 2 2" xfId="6839" xr:uid="{00000000-0005-0000-0000-0000AC1A0000}"/>
    <cellStyle name="Normal 11 5 2 3 2 2 2 2 2" xfId="6840" xr:uid="{00000000-0005-0000-0000-0000AD1A0000}"/>
    <cellStyle name="Normal 11 5 2 3 2 2 2 2_QR_TAB_1.4_1.5_1.11" xfId="6841" xr:uid="{00000000-0005-0000-0000-0000AE1A0000}"/>
    <cellStyle name="Normal 11 5 2 3 2 2 2 3" xfId="6842" xr:uid="{00000000-0005-0000-0000-0000AF1A0000}"/>
    <cellStyle name="Normal 11 5 2 3 2 2 2_QR_TAB_1.4_1.5_1.11" xfId="6843" xr:uid="{00000000-0005-0000-0000-0000B01A0000}"/>
    <cellStyle name="Normal 11 5 2 3 2 2 3" xfId="6844" xr:uid="{00000000-0005-0000-0000-0000B11A0000}"/>
    <cellStyle name="Normal 11 5 2 3 2 2 3 2" xfId="6845" xr:uid="{00000000-0005-0000-0000-0000B21A0000}"/>
    <cellStyle name="Normal 11 5 2 3 2 2 3_QR_TAB_1.4_1.5_1.11" xfId="6846" xr:uid="{00000000-0005-0000-0000-0000B31A0000}"/>
    <cellStyle name="Normal 11 5 2 3 2 2 4" xfId="6847" xr:uid="{00000000-0005-0000-0000-0000B41A0000}"/>
    <cellStyle name="Normal 11 5 2 3 2 2_QR_TAB_1.4_1.5_1.11" xfId="6848" xr:uid="{00000000-0005-0000-0000-0000B51A0000}"/>
    <cellStyle name="Normal 11 5 2 3 2 3" xfId="6849" xr:uid="{00000000-0005-0000-0000-0000B61A0000}"/>
    <cellStyle name="Normal 11 5 2 3 2 3 2" xfId="6850" xr:uid="{00000000-0005-0000-0000-0000B71A0000}"/>
    <cellStyle name="Normal 11 5 2 3 2 3 2 2" xfId="6851" xr:uid="{00000000-0005-0000-0000-0000B81A0000}"/>
    <cellStyle name="Normal 11 5 2 3 2 3 2 2 2" xfId="6852" xr:uid="{00000000-0005-0000-0000-0000B91A0000}"/>
    <cellStyle name="Normal 11 5 2 3 2 3 2 2_QR_TAB_1.4_1.5_1.11" xfId="6853" xr:uid="{00000000-0005-0000-0000-0000BA1A0000}"/>
    <cellStyle name="Normal 11 5 2 3 2 3 2 3" xfId="6854" xr:uid="{00000000-0005-0000-0000-0000BB1A0000}"/>
    <cellStyle name="Normal 11 5 2 3 2 3 2_QR_TAB_1.4_1.5_1.11" xfId="6855" xr:uid="{00000000-0005-0000-0000-0000BC1A0000}"/>
    <cellStyle name="Normal 11 5 2 3 2 3_QR_TAB_1.4_1.5_1.11" xfId="6856" xr:uid="{00000000-0005-0000-0000-0000BD1A0000}"/>
    <cellStyle name="Normal 11 5 2 3 2 4" xfId="6857" xr:uid="{00000000-0005-0000-0000-0000BE1A0000}"/>
    <cellStyle name="Normal 11 5 2 3 2 4 2" xfId="6858" xr:uid="{00000000-0005-0000-0000-0000BF1A0000}"/>
    <cellStyle name="Normal 11 5 2 3 2 4 2 2" xfId="6859" xr:uid="{00000000-0005-0000-0000-0000C01A0000}"/>
    <cellStyle name="Normal 11 5 2 3 2 4 2_QR_TAB_1.4_1.5_1.11" xfId="6860" xr:uid="{00000000-0005-0000-0000-0000C11A0000}"/>
    <cellStyle name="Normal 11 5 2 3 2 4 3" xfId="6861" xr:uid="{00000000-0005-0000-0000-0000C21A0000}"/>
    <cellStyle name="Normal 11 5 2 3 2 4_QR_TAB_1.4_1.5_1.11" xfId="6862" xr:uid="{00000000-0005-0000-0000-0000C31A0000}"/>
    <cellStyle name="Normal 11 5 2 3 2 5" xfId="6863" xr:uid="{00000000-0005-0000-0000-0000C41A0000}"/>
    <cellStyle name="Normal 11 5 2 3 2 5 2" xfId="6864" xr:uid="{00000000-0005-0000-0000-0000C51A0000}"/>
    <cellStyle name="Normal 11 5 2 3 2 5_QR_TAB_1.4_1.5_1.11" xfId="6865" xr:uid="{00000000-0005-0000-0000-0000C61A0000}"/>
    <cellStyle name="Normal 11 5 2 3 2 6" xfId="6866" xr:uid="{00000000-0005-0000-0000-0000C71A0000}"/>
    <cellStyle name="Normal 11 5 2 3 2_checks flows" xfId="6867" xr:uid="{00000000-0005-0000-0000-0000C81A0000}"/>
    <cellStyle name="Normal 11 5 2 3 3" xfId="6868" xr:uid="{00000000-0005-0000-0000-0000C91A0000}"/>
    <cellStyle name="Normal 11 5 2 3 3 2" xfId="6869" xr:uid="{00000000-0005-0000-0000-0000CA1A0000}"/>
    <cellStyle name="Normal 11 5 2 3 3 2 2" xfId="6870" xr:uid="{00000000-0005-0000-0000-0000CB1A0000}"/>
    <cellStyle name="Normal 11 5 2 3 3 2 2 2" xfId="6871" xr:uid="{00000000-0005-0000-0000-0000CC1A0000}"/>
    <cellStyle name="Normal 11 5 2 3 3 2 2 2 2" xfId="6872" xr:uid="{00000000-0005-0000-0000-0000CD1A0000}"/>
    <cellStyle name="Normal 11 5 2 3 3 2 2 2_QR_TAB_1.4_1.5_1.11" xfId="6873" xr:uid="{00000000-0005-0000-0000-0000CE1A0000}"/>
    <cellStyle name="Normal 11 5 2 3 3 2 2 3" xfId="6874" xr:uid="{00000000-0005-0000-0000-0000CF1A0000}"/>
    <cellStyle name="Normal 11 5 2 3 3 2 2_QR_TAB_1.4_1.5_1.11" xfId="6875" xr:uid="{00000000-0005-0000-0000-0000D01A0000}"/>
    <cellStyle name="Normal 11 5 2 3 3 2 3" xfId="6876" xr:uid="{00000000-0005-0000-0000-0000D11A0000}"/>
    <cellStyle name="Normal 11 5 2 3 3 2 3 2" xfId="6877" xr:uid="{00000000-0005-0000-0000-0000D21A0000}"/>
    <cellStyle name="Normal 11 5 2 3 3 2 3_QR_TAB_1.4_1.5_1.11" xfId="6878" xr:uid="{00000000-0005-0000-0000-0000D31A0000}"/>
    <cellStyle name="Normal 11 5 2 3 3 2 4" xfId="6879" xr:uid="{00000000-0005-0000-0000-0000D41A0000}"/>
    <cellStyle name="Normal 11 5 2 3 3 2_QR_TAB_1.4_1.5_1.11" xfId="6880" xr:uid="{00000000-0005-0000-0000-0000D51A0000}"/>
    <cellStyle name="Normal 11 5 2 3 3 3" xfId="6881" xr:uid="{00000000-0005-0000-0000-0000D61A0000}"/>
    <cellStyle name="Normal 11 5 2 3 3 3 2" xfId="6882" xr:uid="{00000000-0005-0000-0000-0000D71A0000}"/>
    <cellStyle name="Normal 11 5 2 3 3 3 2 2" xfId="6883" xr:uid="{00000000-0005-0000-0000-0000D81A0000}"/>
    <cellStyle name="Normal 11 5 2 3 3 3 2_QR_TAB_1.4_1.5_1.11" xfId="6884" xr:uid="{00000000-0005-0000-0000-0000D91A0000}"/>
    <cellStyle name="Normal 11 5 2 3 3 3 3" xfId="6885" xr:uid="{00000000-0005-0000-0000-0000DA1A0000}"/>
    <cellStyle name="Normal 11 5 2 3 3 3_QR_TAB_1.4_1.5_1.11" xfId="6886" xr:uid="{00000000-0005-0000-0000-0000DB1A0000}"/>
    <cellStyle name="Normal 11 5 2 3 3 4" xfId="6887" xr:uid="{00000000-0005-0000-0000-0000DC1A0000}"/>
    <cellStyle name="Normal 11 5 2 3 3 4 2" xfId="6888" xr:uid="{00000000-0005-0000-0000-0000DD1A0000}"/>
    <cellStyle name="Normal 11 5 2 3 3 4_QR_TAB_1.4_1.5_1.11" xfId="6889" xr:uid="{00000000-0005-0000-0000-0000DE1A0000}"/>
    <cellStyle name="Normal 11 5 2 3 3 5" xfId="6890" xr:uid="{00000000-0005-0000-0000-0000DF1A0000}"/>
    <cellStyle name="Normal 11 5 2 3 3_checks flows" xfId="6891" xr:uid="{00000000-0005-0000-0000-0000E01A0000}"/>
    <cellStyle name="Normal 11 5 2 3 4" xfId="6892" xr:uid="{00000000-0005-0000-0000-0000E11A0000}"/>
    <cellStyle name="Normal 11 5 2 3 4 2" xfId="6893" xr:uid="{00000000-0005-0000-0000-0000E21A0000}"/>
    <cellStyle name="Normal 11 5 2 3 4 2 2" xfId="6894" xr:uid="{00000000-0005-0000-0000-0000E31A0000}"/>
    <cellStyle name="Normal 11 5 2 3 4 2 2 2" xfId="6895" xr:uid="{00000000-0005-0000-0000-0000E41A0000}"/>
    <cellStyle name="Normal 11 5 2 3 4 2 2_QR_TAB_1.4_1.5_1.11" xfId="6896" xr:uid="{00000000-0005-0000-0000-0000E51A0000}"/>
    <cellStyle name="Normal 11 5 2 3 4 2 3" xfId="6897" xr:uid="{00000000-0005-0000-0000-0000E61A0000}"/>
    <cellStyle name="Normal 11 5 2 3 4 2_QR_TAB_1.4_1.5_1.11" xfId="6898" xr:uid="{00000000-0005-0000-0000-0000E71A0000}"/>
    <cellStyle name="Normal 11 5 2 3 4 3" xfId="6899" xr:uid="{00000000-0005-0000-0000-0000E81A0000}"/>
    <cellStyle name="Normal 11 5 2 3 4 3 2" xfId="6900" xr:uid="{00000000-0005-0000-0000-0000E91A0000}"/>
    <cellStyle name="Normal 11 5 2 3 4 3_QR_TAB_1.4_1.5_1.11" xfId="6901" xr:uid="{00000000-0005-0000-0000-0000EA1A0000}"/>
    <cellStyle name="Normal 11 5 2 3 4 4" xfId="6902" xr:uid="{00000000-0005-0000-0000-0000EB1A0000}"/>
    <cellStyle name="Normal 11 5 2 3 4_QR_TAB_1.4_1.5_1.11" xfId="6903" xr:uid="{00000000-0005-0000-0000-0000EC1A0000}"/>
    <cellStyle name="Normal 11 5 2 3 5" xfId="6904" xr:uid="{00000000-0005-0000-0000-0000ED1A0000}"/>
    <cellStyle name="Normal 11 5 2 3 5 2" xfId="6905" xr:uid="{00000000-0005-0000-0000-0000EE1A0000}"/>
    <cellStyle name="Normal 11 5 2 3 5 2 2" xfId="6906" xr:uid="{00000000-0005-0000-0000-0000EF1A0000}"/>
    <cellStyle name="Normal 11 5 2 3 5 2 2 2" xfId="6907" xr:uid="{00000000-0005-0000-0000-0000F01A0000}"/>
    <cellStyle name="Normal 11 5 2 3 5 2 2_QR_TAB_1.4_1.5_1.11" xfId="6908" xr:uid="{00000000-0005-0000-0000-0000F11A0000}"/>
    <cellStyle name="Normal 11 5 2 3 5 2 3" xfId="6909" xr:uid="{00000000-0005-0000-0000-0000F21A0000}"/>
    <cellStyle name="Normal 11 5 2 3 5 2_QR_TAB_1.4_1.5_1.11" xfId="6910" xr:uid="{00000000-0005-0000-0000-0000F31A0000}"/>
    <cellStyle name="Normal 11 5 2 3 5_QR_TAB_1.4_1.5_1.11" xfId="6911" xr:uid="{00000000-0005-0000-0000-0000F41A0000}"/>
    <cellStyle name="Normal 11 5 2 3 6" xfId="6912" xr:uid="{00000000-0005-0000-0000-0000F51A0000}"/>
    <cellStyle name="Normal 11 5 2 3 6 2" xfId="6913" xr:uid="{00000000-0005-0000-0000-0000F61A0000}"/>
    <cellStyle name="Normal 11 5 2 3 6 2 2" xfId="6914" xr:uid="{00000000-0005-0000-0000-0000F71A0000}"/>
    <cellStyle name="Normal 11 5 2 3 6 2_QR_TAB_1.4_1.5_1.11" xfId="6915" xr:uid="{00000000-0005-0000-0000-0000F81A0000}"/>
    <cellStyle name="Normal 11 5 2 3 6 3" xfId="6916" xr:uid="{00000000-0005-0000-0000-0000F91A0000}"/>
    <cellStyle name="Normal 11 5 2 3 6_QR_TAB_1.4_1.5_1.11" xfId="6917" xr:uid="{00000000-0005-0000-0000-0000FA1A0000}"/>
    <cellStyle name="Normal 11 5 2 3 7" xfId="6918" xr:uid="{00000000-0005-0000-0000-0000FB1A0000}"/>
    <cellStyle name="Normal 11 5 2 3 7 2" xfId="6919" xr:uid="{00000000-0005-0000-0000-0000FC1A0000}"/>
    <cellStyle name="Normal 11 5 2 3 7_QR_TAB_1.4_1.5_1.11" xfId="6920" xr:uid="{00000000-0005-0000-0000-0000FD1A0000}"/>
    <cellStyle name="Normal 11 5 2 3 8" xfId="6921" xr:uid="{00000000-0005-0000-0000-0000FE1A0000}"/>
    <cellStyle name="Normal 11 5 2 3_checks flows" xfId="6922" xr:uid="{00000000-0005-0000-0000-0000FF1A0000}"/>
    <cellStyle name="Normal 11 5 2 4" xfId="6923" xr:uid="{00000000-0005-0000-0000-0000001B0000}"/>
    <cellStyle name="Normal 11 5 2 4 2" xfId="6924" xr:uid="{00000000-0005-0000-0000-0000011B0000}"/>
    <cellStyle name="Normal 11 5 2 4 2 2" xfId="6925" xr:uid="{00000000-0005-0000-0000-0000021B0000}"/>
    <cellStyle name="Normal 11 5 2 4 2 2 2" xfId="6926" xr:uid="{00000000-0005-0000-0000-0000031B0000}"/>
    <cellStyle name="Normal 11 5 2 4 2 2 2 2" xfId="6927" xr:uid="{00000000-0005-0000-0000-0000041B0000}"/>
    <cellStyle name="Normal 11 5 2 4 2 2 2_QR_TAB_1.4_1.5_1.11" xfId="6928" xr:uid="{00000000-0005-0000-0000-0000051B0000}"/>
    <cellStyle name="Normal 11 5 2 4 2 2 3" xfId="6929" xr:uid="{00000000-0005-0000-0000-0000061B0000}"/>
    <cellStyle name="Normal 11 5 2 4 2 2_QR_TAB_1.4_1.5_1.11" xfId="6930" xr:uid="{00000000-0005-0000-0000-0000071B0000}"/>
    <cellStyle name="Normal 11 5 2 4 2 3" xfId="6931" xr:uid="{00000000-0005-0000-0000-0000081B0000}"/>
    <cellStyle name="Normal 11 5 2 4 2 3 2" xfId="6932" xr:uid="{00000000-0005-0000-0000-0000091B0000}"/>
    <cellStyle name="Normal 11 5 2 4 2 3_QR_TAB_1.4_1.5_1.11" xfId="6933" xr:uid="{00000000-0005-0000-0000-00000A1B0000}"/>
    <cellStyle name="Normal 11 5 2 4 2 4" xfId="6934" xr:uid="{00000000-0005-0000-0000-00000B1B0000}"/>
    <cellStyle name="Normal 11 5 2 4 2_QR_TAB_1.4_1.5_1.11" xfId="6935" xr:uid="{00000000-0005-0000-0000-00000C1B0000}"/>
    <cellStyle name="Normal 11 5 2 4 3" xfId="6936" xr:uid="{00000000-0005-0000-0000-00000D1B0000}"/>
    <cellStyle name="Normal 11 5 2 4 3 2" xfId="6937" xr:uid="{00000000-0005-0000-0000-00000E1B0000}"/>
    <cellStyle name="Normal 11 5 2 4 3 2 2" xfId="6938" xr:uid="{00000000-0005-0000-0000-00000F1B0000}"/>
    <cellStyle name="Normal 11 5 2 4 3 2 2 2" xfId="6939" xr:uid="{00000000-0005-0000-0000-0000101B0000}"/>
    <cellStyle name="Normal 11 5 2 4 3 2 2_QR_TAB_1.4_1.5_1.11" xfId="6940" xr:uid="{00000000-0005-0000-0000-0000111B0000}"/>
    <cellStyle name="Normal 11 5 2 4 3 2 3" xfId="6941" xr:uid="{00000000-0005-0000-0000-0000121B0000}"/>
    <cellStyle name="Normal 11 5 2 4 3 2_QR_TAB_1.4_1.5_1.11" xfId="6942" xr:uid="{00000000-0005-0000-0000-0000131B0000}"/>
    <cellStyle name="Normal 11 5 2 4 3_QR_TAB_1.4_1.5_1.11" xfId="6943" xr:uid="{00000000-0005-0000-0000-0000141B0000}"/>
    <cellStyle name="Normal 11 5 2 4 4" xfId="6944" xr:uid="{00000000-0005-0000-0000-0000151B0000}"/>
    <cellStyle name="Normal 11 5 2 4 4 2" xfId="6945" xr:uid="{00000000-0005-0000-0000-0000161B0000}"/>
    <cellStyle name="Normal 11 5 2 4 4 2 2" xfId="6946" xr:uid="{00000000-0005-0000-0000-0000171B0000}"/>
    <cellStyle name="Normal 11 5 2 4 4 2_QR_TAB_1.4_1.5_1.11" xfId="6947" xr:uid="{00000000-0005-0000-0000-0000181B0000}"/>
    <cellStyle name="Normal 11 5 2 4 4 3" xfId="6948" xr:uid="{00000000-0005-0000-0000-0000191B0000}"/>
    <cellStyle name="Normal 11 5 2 4 4_QR_TAB_1.4_1.5_1.11" xfId="6949" xr:uid="{00000000-0005-0000-0000-00001A1B0000}"/>
    <cellStyle name="Normal 11 5 2 4 5" xfId="6950" xr:uid="{00000000-0005-0000-0000-00001B1B0000}"/>
    <cellStyle name="Normal 11 5 2 4 5 2" xfId="6951" xr:uid="{00000000-0005-0000-0000-00001C1B0000}"/>
    <cellStyle name="Normal 11 5 2 4 5_QR_TAB_1.4_1.5_1.11" xfId="6952" xr:uid="{00000000-0005-0000-0000-00001D1B0000}"/>
    <cellStyle name="Normal 11 5 2 4 6" xfId="6953" xr:uid="{00000000-0005-0000-0000-00001E1B0000}"/>
    <cellStyle name="Normal 11 5 2 4_checks flows" xfId="6954" xr:uid="{00000000-0005-0000-0000-00001F1B0000}"/>
    <cellStyle name="Normal 11 5 2 5" xfId="6955" xr:uid="{00000000-0005-0000-0000-0000201B0000}"/>
    <cellStyle name="Normal 11 5 2 5 2" xfId="6956" xr:uid="{00000000-0005-0000-0000-0000211B0000}"/>
    <cellStyle name="Normal 11 5 2 5 2 2" xfId="6957" xr:uid="{00000000-0005-0000-0000-0000221B0000}"/>
    <cellStyle name="Normal 11 5 2 5 2 2 2" xfId="6958" xr:uid="{00000000-0005-0000-0000-0000231B0000}"/>
    <cellStyle name="Normal 11 5 2 5 2 2 2 2" xfId="6959" xr:uid="{00000000-0005-0000-0000-0000241B0000}"/>
    <cellStyle name="Normal 11 5 2 5 2 2 2_QR_TAB_1.4_1.5_1.11" xfId="6960" xr:uid="{00000000-0005-0000-0000-0000251B0000}"/>
    <cellStyle name="Normal 11 5 2 5 2 2 3" xfId="6961" xr:uid="{00000000-0005-0000-0000-0000261B0000}"/>
    <cellStyle name="Normal 11 5 2 5 2 2_QR_TAB_1.4_1.5_1.11" xfId="6962" xr:uid="{00000000-0005-0000-0000-0000271B0000}"/>
    <cellStyle name="Normal 11 5 2 5 2 3" xfId="6963" xr:uid="{00000000-0005-0000-0000-0000281B0000}"/>
    <cellStyle name="Normal 11 5 2 5 2 3 2" xfId="6964" xr:uid="{00000000-0005-0000-0000-0000291B0000}"/>
    <cellStyle name="Normal 11 5 2 5 2 3_QR_TAB_1.4_1.5_1.11" xfId="6965" xr:uid="{00000000-0005-0000-0000-00002A1B0000}"/>
    <cellStyle name="Normal 11 5 2 5 2 4" xfId="6966" xr:uid="{00000000-0005-0000-0000-00002B1B0000}"/>
    <cellStyle name="Normal 11 5 2 5 2_QR_TAB_1.4_1.5_1.11" xfId="6967" xr:uid="{00000000-0005-0000-0000-00002C1B0000}"/>
    <cellStyle name="Normal 11 5 2 5 3" xfId="6968" xr:uid="{00000000-0005-0000-0000-00002D1B0000}"/>
    <cellStyle name="Normal 11 5 2 5 3 2" xfId="6969" xr:uid="{00000000-0005-0000-0000-00002E1B0000}"/>
    <cellStyle name="Normal 11 5 2 5 3 2 2" xfId="6970" xr:uid="{00000000-0005-0000-0000-00002F1B0000}"/>
    <cellStyle name="Normal 11 5 2 5 3 2 2 2" xfId="6971" xr:uid="{00000000-0005-0000-0000-0000301B0000}"/>
    <cellStyle name="Normal 11 5 2 5 3 2 2_QR_TAB_1.4_1.5_1.11" xfId="6972" xr:uid="{00000000-0005-0000-0000-0000311B0000}"/>
    <cellStyle name="Normal 11 5 2 5 3 2 3" xfId="6973" xr:uid="{00000000-0005-0000-0000-0000321B0000}"/>
    <cellStyle name="Normal 11 5 2 5 3 2_QR_TAB_1.4_1.5_1.11" xfId="6974" xr:uid="{00000000-0005-0000-0000-0000331B0000}"/>
    <cellStyle name="Normal 11 5 2 5 3_QR_TAB_1.4_1.5_1.11" xfId="6975" xr:uid="{00000000-0005-0000-0000-0000341B0000}"/>
    <cellStyle name="Normal 11 5 2 5 4" xfId="6976" xr:uid="{00000000-0005-0000-0000-0000351B0000}"/>
    <cellStyle name="Normal 11 5 2 5 4 2" xfId="6977" xr:uid="{00000000-0005-0000-0000-0000361B0000}"/>
    <cellStyle name="Normal 11 5 2 5 4 2 2" xfId="6978" xr:uid="{00000000-0005-0000-0000-0000371B0000}"/>
    <cellStyle name="Normal 11 5 2 5 4 2_QR_TAB_1.4_1.5_1.11" xfId="6979" xr:uid="{00000000-0005-0000-0000-0000381B0000}"/>
    <cellStyle name="Normal 11 5 2 5 4 3" xfId="6980" xr:uid="{00000000-0005-0000-0000-0000391B0000}"/>
    <cellStyle name="Normal 11 5 2 5 4_QR_TAB_1.4_1.5_1.11" xfId="6981" xr:uid="{00000000-0005-0000-0000-00003A1B0000}"/>
    <cellStyle name="Normal 11 5 2 5 5" xfId="6982" xr:uid="{00000000-0005-0000-0000-00003B1B0000}"/>
    <cellStyle name="Normal 11 5 2 5 5 2" xfId="6983" xr:uid="{00000000-0005-0000-0000-00003C1B0000}"/>
    <cellStyle name="Normal 11 5 2 5 5_QR_TAB_1.4_1.5_1.11" xfId="6984" xr:uid="{00000000-0005-0000-0000-00003D1B0000}"/>
    <cellStyle name="Normal 11 5 2 5 6" xfId="6985" xr:uid="{00000000-0005-0000-0000-00003E1B0000}"/>
    <cellStyle name="Normal 11 5 2 5_checks flows" xfId="6986" xr:uid="{00000000-0005-0000-0000-00003F1B0000}"/>
    <cellStyle name="Normal 11 5 2 6" xfId="6987" xr:uid="{00000000-0005-0000-0000-0000401B0000}"/>
    <cellStyle name="Normal 11 5 2 6 2" xfId="6988" xr:uid="{00000000-0005-0000-0000-0000411B0000}"/>
    <cellStyle name="Normal 11 5 2 6 2 2" xfId="6989" xr:uid="{00000000-0005-0000-0000-0000421B0000}"/>
    <cellStyle name="Normal 11 5 2 6 2 2 2" xfId="6990" xr:uid="{00000000-0005-0000-0000-0000431B0000}"/>
    <cellStyle name="Normal 11 5 2 6 2 2 2 2" xfId="6991" xr:uid="{00000000-0005-0000-0000-0000441B0000}"/>
    <cellStyle name="Normal 11 5 2 6 2 2 2_QR_TAB_1.4_1.5_1.11" xfId="6992" xr:uid="{00000000-0005-0000-0000-0000451B0000}"/>
    <cellStyle name="Normal 11 5 2 6 2 2 3" xfId="6993" xr:uid="{00000000-0005-0000-0000-0000461B0000}"/>
    <cellStyle name="Normal 11 5 2 6 2 2_QR_TAB_1.4_1.5_1.11" xfId="6994" xr:uid="{00000000-0005-0000-0000-0000471B0000}"/>
    <cellStyle name="Normal 11 5 2 6 2 3" xfId="6995" xr:uid="{00000000-0005-0000-0000-0000481B0000}"/>
    <cellStyle name="Normal 11 5 2 6 2 3 2" xfId="6996" xr:uid="{00000000-0005-0000-0000-0000491B0000}"/>
    <cellStyle name="Normal 11 5 2 6 2 3_QR_TAB_1.4_1.5_1.11" xfId="6997" xr:uid="{00000000-0005-0000-0000-00004A1B0000}"/>
    <cellStyle name="Normal 11 5 2 6 2 4" xfId="6998" xr:uid="{00000000-0005-0000-0000-00004B1B0000}"/>
    <cellStyle name="Normal 11 5 2 6 2_QR_TAB_1.4_1.5_1.11" xfId="6999" xr:uid="{00000000-0005-0000-0000-00004C1B0000}"/>
    <cellStyle name="Normal 11 5 2 6 3" xfId="7000" xr:uid="{00000000-0005-0000-0000-00004D1B0000}"/>
    <cellStyle name="Normal 11 5 2 6 3 2" xfId="7001" xr:uid="{00000000-0005-0000-0000-00004E1B0000}"/>
    <cellStyle name="Normal 11 5 2 6 3 2 2" xfId="7002" xr:uid="{00000000-0005-0000-0000-00004F1B0000}"/>
    <cellStyle name="Normal 11 5 2 6 3 2 2 2" xfId="7003" xr:uid="{00000000-0005-0000-0000-0000501B0000}"/>
    <cellStyle name="Normal 11 5 2 6 3 2 2_QR_TAB_1.4_1.5_1.11" xfId="7004" xr:uid="{00000000-0005-0000-0000-0000511B0000}"/>
    <cellStyle name="Normal 11 5 2 6 3 2 3" xfId="7005" xr:uid="{00000000-0005-0000-0000-0000521B0000}"/>
    <cellStyle name="Normal 11 5 2 6 3 2_QR_TAB_1.4_1.5_1.11" xfId="7006" xr:uid="{00000000-0005-0000-0000-0000531B0000}"/>
    <cellStyle name="Normal 11 5 2 6 3_QR_TAB_1.4_1.5_1.11" xfId="7007" xr:uid="{00000000-0005-0000-0000-0000541B0000}"/>
    <cellStyle name="Normal 11 5 2 6 4" xfId="7008" xr:uid="{00000000-0005-0000-0000-0000551B0000}"/>
    <cellStyle name="Normal 11 5 2 6 4 2" xfId="7009" xr:uid="{00000000-0005-0000-0000-0000561B0000}"/>
    <cellStyle name="Normal 11 5 2 6 4 2 2" xfId="7010" xr:uid="{00000000-0005-0000-0000-0000571B0000}"/>
    <cellStyle name="Normal 11 5 2 6 4 2_QR_TAB_1.4_1.5_1.11" xfId="7011" xr:uid="{00000000-0005-0000-0000-0000581B0000}"/>
    <cellStyle name="Normal 11 5 2 6 4 3" xfId="7012" xr:uid="{00000000-0005-0000-0000-0000591B0000}"/>
    <cellStyle name="Normal 11 5 2 6 4_QR_TAB_1.4_1.5_1.11" xfId="7013" xr:uid="{00000000-0005-0000-0000-00005A1B0000}"/>
    <cellStyle name="Normal 11 5 2 6 5" xfId="7014" xr:uid="{00000000-0005-0000-0000-00005B1B0000}"/>
    <cellStyle name="Normal 11 5 2 6 5 2" xfId="7015" xr:uid="{00000000-0005-0000-0000-00005C1B0000}"/>
    <cellStyle name="Normal 11 5 2 6 5_QR_TAB_1.4_1.5_1.11" xfId="7016" xr:uid="{00000000-0005-0000-0000-00005D1B0000}"/>
    <cellStyle name="Normal 11 5 2 6 6" xfId="7017" xr:uid="{00000000-0005-0000-0000-00005E1B0000}"/>
    <cellStyle name="Normal 11 5 2 6_checks flows" xfId="7018" xr:uid="{00000000-0005-0000-0000-00005F1B0000}"/>
    <cellStyle name="Normal 11 5 2 7" xfId="7019" xr:uid="{00000000-0005-0000-0000-0000601B0000}"/>
    <cellStyle name="Normal 11 5 2 7 2" xfId="7020" xr:uid="{00000000-0005-0000-0000-0000611B0000}"/>
    <cellStyle name="Normal 11 5 2 7 2 2" xfId="7021" xr:uid="{00000000-0005-0000-0000-0000621B0000}"/>
    <cellStyle name="Normal 11 5 2 7 2 2 2" xfId="7022" xr:uid="{00000000-0005-0000-0000-0000631B0000}"/>
    <cellStyle name="Normal 11 5 2 7 2 2 2 2" xfId="7023" xr:uid="{00000000-0005-0000-0000-0000641B0000}"/>
    <cellStyle name="Normal 11 5 2 7 2 2 2_QR_TAB_1.4_1.5_1.11" xfId="7024" xr:uid="{00000000-0005-0000-0000-0000651B0000}"/>
    <cellStyle name="Normal 11 5 2 7 2 2 3" xfId="7025" xr:uid="{00000000-0005-0000-0000-0000661B0000}"/>
    <cellStyle name="Normal 11 5 2 7 2 2_QR_TAB_1.4_1.5_1.11" xfId="7026" xr:uid="{00000000-0005-0000-0000-0000671B0000}"/>
    <cellStyle name="Normal 11 5 2 7 2 3" xfId="7027" xr:uid="{00000000-0005-0000-0000-0000681B0000}"/>
    <cellStyle name="Normal 11 5 2 7 2 3 2" xfId="7028" xr:uid="{00000000-0005-0000-0000-0000691B0000}"/>
    <cellStyle name="Normal 11 5 2 7 2 3_QR_TAB_1.4_1.5_1.11" xfId="7029" xr:uid="{00000000-0005-0000-0000-00006A1B0000}"/>
    <cellStyle name="Normal 11 5 2 7 2 4" xfId="7030" xr:uid="{00000000-0005-0000-0000-00006B1B0000}"/>
    <cellStyle name="Normal 11 5 2 7 2_QR_TAB_1.4_1.5_1.11" xfId="7031" xr:uid="{00000000-0005-0000-0000-00006C1B0000}"/>
    <cellStyle name="Normal 11 5 2 7 3" xfId="7032" xr:uid="{00000000-0005-0000-0000-00006D1B0000}"/>
    <cellStyle name="Normal 11 5 2 7 3 2" xfId="7033" xr:uid="{00000000-0005-0000-0000-00006E1B0000}"/>
    <cellStyle name="Normal 11 5 2 7 3 2 2" xfId="7034" xr:uid="{00000000-0005-0000-0000-00006F1B0000}"/>
    <cellStyle name="Normal 11 5 2 7 3 2 2 2" xfId="7035" xr:uid="{00000000-0005-0000-0000-0000701B0000}"/>
    <cellStyle name="Normal 11 5 2 7 3 2 2_QR_TAB_1.4_1.5_1.11" xfId="7036" xr:uid="{00000000-0005-0000-0000-0000711B0000}"/>
    <cellStyle name="Normal 11 5 2 7 3 2 3" xfId="7037" xr:uid="{00000000-0005-0000-0000-0000721B0000}"/>
    <cellStyle name="Normal 11 5 2 7 3 2_QR_TAB_1.4_1.5_1.11" xfId="7038" xr:uid="{00000000-0005-0000-0000-0000731B0000}"/>
    <cellStyle name="Normal 11 5 2 7 3_QR_TAB_1.4_1.5_1.11" xfId="7039" xr:uid="{00000000-0005-0000-0000-0000741B0000}"/>
    <cellStyle name="Normal 11 5 2 7 4" xfId="7040" xr:uid="{00000000-0005-0000-0000-0000751B0000}"/>
    <cellStyle name="Normal 11 5 2 7 4 2" xfId="7041" xr:uid="{00000000-0005-0000-0000-0000761B0000}"/>
    <cellStyle name="Normal 11 5 2 7 4 2 2" xfId="7042" xr:uid="{00000000-0005-0000-0000-0000771B0000}"/>
    <cellStyle name="Normal 11 5 2 7 4 2_QR_TAB_1.4_1.5_1.11" xfId="7043" xr:uid="{00000000-0005-0000-0000-0000781B0000}"/>
    <cellStyle name="Normal 11 5 2 7 4 3" xfId="7044" xr:uid="{00000000-0005-0000-0000-0000791B0000}"/>
    <cellStyle name="Normal 11 5 2 7 4_QR_TAB_1.4_1.5_1.11" xfId="7045" xr:uid="{00000000-0005-0000-0000-00007A1B0000}"/>
    <cellStyle name="Normal 11 5 2 7 5" xfId="7046" xr:uid="{00000000-0005-0000-0000-00007B1B0000}"/>
    <cellStyle name="Normal 11 5 2 7 5 2" xfId="7047" xr:uid="{00000000-0005-0000-0000-00007C1B0000}"/>
    <cellStyle name="Normal 11 5 2 7 5_QR_TAB_1.4_1.5_1.11" xfId="7048" xr:uid="{00000000-0005-0000-0000-00007D1B0000}"/>
    <cellStyle name="Normal 11 5 2 7 6" xfId="7049" xr:uid="{00000000-0005-0000-0000-00007E1B0000}"/>
    <cellStyle name="Normal 11 5 2 7_checks flows" xfId="7050" xr:uid="{00000000-0005-0000-0000-00007F1B0000}"/>
    <cellStyle name="Normal 11 5 2 8" xfId="7051" xr:uid="{00000000-0005-0000-0000-0000801B0000}"/>
    <cellStyle name="Normal 11 5 2 8 2" xfId="7052" xr:uid="{00000000-0005-0000-0000-0000811B0000}"/>
    <cellStyle name="Normal 11 5 2 8 2 2" xfId="7053" xr:uid="{00000000-0005-0000-0000-0000821B0000}"/>
    <cellStyle name="Normal 11 5 2 8 2 2 2" xfId="7054" xr:uid="{00000000-0005-0000-0000-0000831B0000}"/>
    <cellStyle name="Normal 11 5 2 8 2 2 2 2" xfId="7055" xr:uid="{00000000-0005-0000-0000-0000841B0000}"/>
    <cellStyle name="Normal 11 5 2 8 2 2 2_QR_TAB_1.4_1.5_1.11" xfId="7056" xr:uid="{00000000-0005-0000-0000-0000851B0000}"/>
    <cellStyle name="Normal 11 5 2 8 2 2 3" xfId="7057" xr:uid="{00000000-0005-0000-0000-0000861B0000}"/>
    <cellStyle name="Normal 11 5 2 8 2 2_QR_TAB_1.4_1.5_1.11" xfId="7058" xr:uid="{00000000-0005-0000-0000-0000871B0000}"/>
    <cellStyle name="Normal 11 5 2 8 2 3" xfId="7059" xr:uid="{00000000-0005-0000-0000-0000881B0000}"/>
    <cellStyle name="Normal 11 5 2 8 2 3 2" xfId="7060" xr:uid="{00000000-0005-0000-0000-0000891B0000}"/>
    <cellStyle name="Normal 11 5 2 8 2 3_QR_TAB_1.4_1.5_1.11" xfId="7061" xr:uid="{00000000-0005-0000-0000-00008A1B0000}"/>
    <cellStyle name="Normal 11 5 2 8 2 4" xfId="7062" xr:uid="{00000000-0005-0000-0000-00008B1B0000}"/>
    <cellStyle name="Normal 11 5 2 8 2_QR_TAB_1.4_1.5_1.11" xfId="7063" xr:uid="{00000000-0005-0000-0000-00008C1B0000}"/>
    <cellStyle name="Normal 11 5 2 8 3" xfId="7064" xr:uid="{00000000-0005-0000-0000-00008D1B0000}"/>
    <cellStyle name="Normal 11 5 2 8 3 2" xfId="7065" xr:uid="{00000000-0005-0000-0000-00008E1B0000}"/>
    <cellStyle name="Normal 11 5 2 8 3 2 2" xfId="7066" xr:uid="{00000000-0005-0000-0000-00008F1B0000}"/>
    <cellStyle name="Normal 11 5 2 8 3 2_QR_TAB_1.4_1.5_1.11" xfId="7067" xr:uid="{00000000-0005-0000-0000-0000901B0000}"/>
    <cellStyle name="Normal 11 5 2 8 3 3" xfId="7068" xr:uid="{00000000-0005-0000-0000-0000911B0000}"/>
    <cellStyle name="Normal 11 5 2 8 3_QR_TAB_1.4_1.5_1.11" xfId="7069" xr:uid="{00000000-0005-0000-0000-0000921B0000}"/>
    <cellStyle name="Normal 11 5 2 8 4" xfId="7070" xr:uid="{00000000-0005-0000-0000-0000931B0000}"/>
    <cellStyle name="Normal 11 5 2 8 4 2" xfId="7071" xr:uid="{00000000-0005-0000-0000-0000941B0000}"/>
    <cellStyle name="Normal 11 5 2 8 4_QR_TAB_1.4_1.5_1.11" xfId="7072" xr:uid="{00000000-0005-0000-0000-0000951B0000}"/>
    <cellStyle name="Normal 11 5 2 8 5" xfId="7073" xr:uid="{00000000-0005-0000-0000-0000961B0000}"/>
    <cellStyle name="Normal 11 5 2 8_checks flows" xfId="7074" xr:uid="{00000000-0005-0000-0000-0000971B0000}"/>
    <cellStyle name="Normal 11 5 2 9" xfId="7075" xr:uid="{00000000-0005-0000-0000-0000981B0000}"/>
    <cellStyle name="Normal 11 5 2 9 2" xfId="7076" xr:uid="{00000000-0005-0000-0000-0000991B0000}"/>
    <cellStyle name="Normal 11 5 2 9 2 2" xfId="7077" xr:uid="{00000000-0005-0000-0000-00009A1B0000}"/>
    <cellStyle name="Normal 11 5 2 9 2 2 2" xfId="7078" xr:uid="{00000000-0005-0000-0000-00009B1B0000}"/>
    <cellStyle name="Normal 11 5 2 9 2 2_QR_TAB_1.4_1.5_1.11" xfId="7079" xr:uid="{00000000-0005-0000-0000-00009C1B0000}"/>
    <cellStyle name="Normal 11 5 2 9 2 3" xfId="7080" xr:uid="{00000000-0005-0000-0000-00009D1B0000}"/>
    <cellStyle name="Normal 11 5 2 9 2_QR_TAB_1.4_1.5_1.11" xfId="7081" xr:uid="{00000000-0005-0000-0000-00009E1B0000}"/>
    <cellStyle name="Normal 11 5 2 9 3" xfId="7082" xr:uid="{00000000-0005-0000-0000-00009F1B0000}"/>
    <cellStyle name="Normal 11 5 2 9 3 2" xfId="7083" xr:uid="{00000000-0005-0000-0000-0000A01B0000}"/>
    <cellStyle name="Normal 11 5 2 9 3_QR_TAB_1.4_1.5_1.11" xfId="7084" xr:uid="{00000000-0005-0000-0000-0000A11B0000}"/>
    <cellStyle name="Normal 11 5 2 9 4" xfId="7085" xr:uid="{00000000-0005-0000-0000-0000A21B0000}"/>
    <cellStyle name="Normal 11 5 2 9_QR_TAB_1.4_1.5_1.11" xfId="7086" xr:uid="{00000000-0005-0000-0000-0000A31B0000}"/>
    <cellStyle name="Normal 11 5 2_checks flows" xfId="7087" xr:uid="{00000000-0005-0000-0000-0000A41B0000}"/>
    <cellStyle name="Normal 11 5 3" xfId="7088" xr:uid="{00000000-0005-0000-0000-0000A51B0000}"/>
    <cellStyle name="Normal 11 5 3 10" xfId="7089" xr:uid="{00000000-0005-0000-0000-0000A61B0000}"/>
    <cellStyle name="Normal 11 5 3 10 2" xfId="7090" xr:uid="{00000000-0005-0000-0000-0000A71B0000}"/>
    <cellStyle name="Normal 11 5 3 10 2 2" xfId="7091" xr:uid="{00000000-0005-0000-0000-0000A81B0000}"/>
    <cellStyle name="Normal 11 5 3 10 2_QR_TAB_1.4_1.5_1.11" xfId="7092" xr:uid="{00000000-0005-0000-0000-0000A91B0000}"/>
    <cellStyle name="Normal 11 5 3 10 3" xfId="7093" xr:uid="{00000000-0005-0000-0000-0000AA1B0000}"/>
    <cellStyle name="Normal 11 5 3 10_QR_TAB_1.4_1.5_1.11" xfId="7094" xr:uid="{00000000-0005-0000-0000-0000AB1B0000}"/>
    <cellStyle name="Normal 11 5 3 11" xfId="7095" xr:uid="{00000000-0005-0000-0000-0000AC1B0000}"/>
    <cellStyle name="Normal 11 5 3 11 2" xfId="7096" xr:uid="{00000000-0005-0000-0000-0000AD1B0000}"/>
    <cellStyle name="Normal 11 5 3 11_QR_TAB_1.4_1.5_1.11" xfId="7097" xr:uid="{00000000-0005-0000-0000-0000AE1B0000}"/>
    <cellStyle name="Normal 11 5 3 12" xfId="7098" xr:uid="{00000000-0005-0000-0000-0000AF1B0000}"/>
    <cellStyle name="Normal 11 5 3 2" xfId="7099" xr:uid="{00000000-0005-0000-0000-0000B01B0000}"/>
    <cellStyle name="Normal 11 5 3 2 2" xfId="7100" xr:uid="{00000000-0005-0000-0000-0000B11B0000}"/>
    <cellStyle name="Normal 11 5 3 2 2 2" xfId="7101" xr:uid="{00000000-0005-0000-0000-0000B21B0000}"/>
    <cellStyle name="Normal 11 5 3 2 2 2 2" xfId="7102" xr:uid="{00000000-0005-0000-0000-0000B31B0000}"/>
    <cellStyle name="Normal 11 5 3 2 2 2 2 2" xfId="7103" xr:uid="{00000000-0005-0000-0000-0000B41B0000}"/>
    <cellStyle name="Normal 11 5 3 2 2 2 2 2 2" xfId="7104" xr:uid="{00000000-0005-0000-0000-0000B51B0000}"/>
    <cellStyle name="Normal 11 5 3 2 2 2 2 2_QR_TAB_1.4_1.5_1.11" xfId="7105" xr:uid="{00000000-0005-0000-0000-0000B61B0000}"/>
    <cellStyle name="Normal 11 5 3 2 2 2 2 3" xfId="7106" xr:uid="{00000000-0005-0000-0000-0000B71B0000}"/>
    <cellStyle name="Normal 11 5 3 2 2 2 2_QR_TAB_1.4_1.5_1.11" xfId="7107" xr:uid="{00000000-0005-0000-0000-0000B81B0000}"/>
    <cellStyle name="Normal 11 5 3 2 2 2 3" xfId="7108" xr:uid="{00000000-0005-0000-0000-0000B91B0000}"/>
    <cellStyle name="Normal 11 5 3 2 2 2 3 2" xfId="7109" xr:uid="{00000000-0005-0000-0000-0000BA1B0000}"/>
    <cellStyle name="Normal 11 5 3 2 2 2 3_QR_TAB_1.4_1.5_1.11" xfId="7110" xr:uid="{00000000-0005-0000-0000-0000BB1B0000}"/>
    <cellStyle name="Normal 11 5 3 2 2 2 4" xfId="7111" xr:uid="{00000000-0005-0000-0000-0000BC1B0000}"/>
    <cellStyle name="Normal 11 5 3 2 2 2_QR_TAB_1.4_1.5_1.11" xfId="7112" xr:uid="{00000000-0005-0000-0000-0000BD1B0000}"/>
    <cellStyle name="Normal 11 5 3 2 2 3" xfId="7113" xr:uid="{00000000-0005-0000-0000-0000BE1B0000}"/>
    <cellStyle name="Normal 11 5 3 2 2 3 2" xfId="7114" xr:uid="{00000000-0005-0000-0000-0000BF1B0000}"/>
    <cellStyle name="Normal 11 5 3 2 2 3 2 2" xfId="7115" xr:uid="{00000000-0005-0000-0000-0000C01B0000}"/>
    <cellStyle name="Normal 11 5 3 2 2 3 2 2 2" xfId="7116" xr:uid="{00000000-0005-0000-0000-0000C11B0000}"/>
    <cellStyle name="Normal 11 5 3 2 2 3 2 2_QR_TAB_1.4_1.5_1.11" xfId="7117" xr:uid="{00000000-0005-0000-0000-0000C21B0000}"/>
    <cellStyle name="Normal 11 5 3 2 2 3 2 3" xfId="7118" xr:uid="{00000000-0005-0000-0000-0000C31B0000}"/>
    <cellStyle name="Normal 11 5 3 2 2 3 2_QR_TAB_1.4_1.5_1.11" xfId="7119" xr:uid="{00000000-0005-0000-0000-0000C41B0000}"/>
    <cellStyle name="Normal 11 5 3 2 2 3_QR_TAB_1.4_1.5_1.11" xfId="7120" xr:uid="{00000000-0005-0000-0000-0000C51B0000}"/>
    <cellStyle name="Normal 11 5 3 2 2 4" xfId="7121" xr:uid="{00000000-0005-0000-0000-0000C61B0000}"/>
    <cellStyle name="Normal 11 5 3 2 2 4 2" xfId="7122" xr:uid="{00000000-0005-0000-0000-0000C71B0000}"/>
    <cellStyle name="Normal 11 5 3 2 2 4 2 2" xfId="7123" xr:uid="{00000000-0005-0000-0000-0000C81B0000}"/>
    <cellStyle name="Normal 11 5 3 2 2 4 2_QR_TAB_1.4_1.5_1.11" xfId="7124" xr:uid="{00000000-0005-0000-0000-0000C91B0000}"/>
    <cellStyle name="Normal 11 5 3 2 2 4 3" xfId="7125" xr:uid="{00000000-0005-0000-0000-0000CA1B0000}"/>
    <cellStyle name="Normal 11 5 3 2 2 4_QR_TAB_1.4_1.5_1.11" xfId="7126" xr:uid="{00000000-0005-0000-0000-0000CB1B0000}"/>
    <cellStyle name="Normal 11 5 3 2 2 5" xfId="7127" xr:uid="{00000000-0005-0000-0000-0000CC1B0000}"/>
    <cellStyle name="Normal 11 5 3 2 2 5 2" xfId="7128" xr:uid="{00000000-0005-0000-0000-0000CD1B0000}"/>
    <cellStyle name="Normal 11 5 3 2 2 5_QR_TAB_1.4_1.5_1.11" xfId="7129" xr:uid="{00000000-0005-0000-0000-0000CE1B0000}"/>
    <cellStyle name="Normal 11 5 3 2 2 6" xfId="7130" xr:uid="{00000000-0005-0000-0000-0000CF1B0000}"/>
    <cellStyle name="Normal 11 5 3 2 2_checks flows" xfId="7131" xr:uid="{00000000-0005-0000-0000-0000D01B0000}"/>
    <cellStyle name="Normal 11 5 3 2 3" xfId="7132" xr:uid="{00000000-0005-0000-0000-0000D11B0000}"/>
    <cellStyle name="Normal 11 5 3 2 3 2" xfId="7133" xr:uid="{00000000-0005-0000-0000-0000D21B0000}"/>
    <cellStyle name="Normal 11 5 3 2 3 2 2" xfId="7134" xr:uid="{00000000-0005-0000-0000-0000D31B0000}"/>
    <cellStyle name="Normal 11 5 3 2 3 2 2 2" xfId="7135" xr:uid="{00000000-0005-0000-0000-0000D41B0000}"/>
    <cellStyle name="Normal 11 5 3 2 3 2 2 2 2" xfId="7136" xr:uid="{00000000-0005-0000-0000-0000D51B0000}"/>
    <cellStyle name="Normal 11 5 3 2 3 2 2 2_QR_TAB_1.4_1.5_1.11" xfId="7137" xr:uid="{00000000-0005-0000-0000-0000D61B0000}"/>
    <cellStyle name="Normal 11 5 3 2 3 2 2 3" xfId="7138" xr:uid="{00000000-0005-0000-0000-0000D71B0000}"/>
    <cellStyle name="Normal 11 5 3 2 3 2 2_QR_TAB_1.4_1.5_1.11" xfId="7139" xr:uid="{00000000-0005-0000-0000-0000D81B0000}"/>
    <cellStyle name="Normal 11 5 3 2 3 2 3" xfId="7140" xr:uid="{00000000-0005-0000-0000-0000D91B0000}"/>
    <cellStyle name="Normal 11 5 3 2 3 2 3 2" xfId="7141" xr:uid="{00000000-0005-0000-0000-0000DA1B0000}"/>
    <cellStyle name="Normal 11 5 3 2 3 2 3_QR_TAB_1.4_1.5_1.11" xfId="7142" xr:uid="{00000000-0005-0000-0000-0000DB1B0000}"/>
    <cellStyle name="Normal 11 5 3 2 3 2 4" xfId="7143" xr:uid="{00000000-0005-0000-0000-0000DC1B0000}"/>
    <cellStyle name="Normal 11 5 3 2 3 2_QR_TAB_1.4_1.5_1.11" xfId="7144" xr:uid="{00000000-0005-0000-0000-0000DD1B0000}"/>
    <cellStyle name="Normal 11 5 3 2 3 3" xfId="7145" xr:uid="{00000000-0005-0000-0000-0000DE1B0000}"/>
    <cellStyle name="Normal 11 5 3 2 3 3 2" xfId="7146" xr:uid="{00000000-0005-0000-0000-0000DF1B0000}"/>
    <cellStyle name="Normal 11 5 3 2 3 3 2 2" xfId="7147" xr:uid="{00000000-0005-0000-0000-0000E01B0000}"/>
    <cellStyle name="Normal 11 5 3 2 3 3 2_QR_TAB_1.4_1.5_1.11" xfId="7148" xr:uid="{00000000-0005-0000-0000-0000E11B0000}"/>
    <cellStyle name="Normal 11 5 3 2 3 3 3" xfId="7149" xr:uid="{00000000-0005-0000-0000-0000E21B0000}"/>
    <cellStyle name="Normal 11 5 3 2 3 3_QR_TAB_1.4_1.5_1.11" xfId="7150" xr:uid="{00000000-0005-0000-0000-0000E31B0000}"/>
    <cellStyle name="Normal 11 5 3 2 3 4" xfId="7151" xr:uid="{00000000-0005-0000-0000-0000E41B0000}"/>
    <cellStyle name="Normal 11 5 3 2 3 4 2" xfId="7152" xr:uid="{00000000-0005-0000-0000-0000E51B0000}"/>
    <cellStyle name="Normal 11 5 3 2 3 4_QR_TAB_1.4_1.5_1.11" xfId="7153" xr:uid="{00000000-0005-0000-0000-0000E61B0000}"/>
    <cellStyle name="Normal 11 5 3 2 3 5" xfId="7154" xr:uid="{00000000-0005-0000-0000-0000E71B0000}"/>
    <cellStyle name="Normal 11 5 3 2 3_checks flows" xfId="7155" xr:uid="{00000000-0005-0000-0000-0000E81B0000}"/>
    <cellStyle name="Normal 11 5 3 2 4" xfId="7156" xr:uid="{00000000-0005-0000-0000-0000E91B0000}"/>
    <cellStyle name="Normal 11 5 3 2 4 2" xfId="7157" xr:uid="{00000000-0005-0000-0000-0000EA1B0000}"/>
    <cellStyle name="Normal 11 5 3 2 4 2 2" xfId="7158" xr:uid="{00000000-0005-0000-0000-0000EB1B0000}"/>
    <cellStyle name="Normal 11 5 3 2 4 2 2 2" xfId="7159" xr:uid="{00000000-0005-0000-0000-0000EC1B0000}"/>
    <cellStyle name="Normal 11 5 3 2 4 2 2_QR_TAB_1.4_1.5_1.11" xfId="7160" xr:uid="{00000000-0005-0000-0000-0000ED1B0000}"/>
    <cellStyle name="Normal 11 5 3 2 4 2 3" xfId="7161" xr:uid="{00000000-0005-0000-0000-0000EE1B0000}"/>
    <cellStyle name="Normal 11 5 3 2 4 2_QR_TAB_1.4_1.5_1.11" xfId="7162" xr:uid="{00000000-0005-0000-0000-0000EF1B0000}"/>
    <cellStyle name="Normal 11 5 3 2 4 3" xfId="7163" xr:uid="{00000000-0005-0000-0000-0000F01B0000}"/>
    <cellStyle name="Normal 11 5 3 2 4 3 2" xfId="7164" xr:uid="{00000000-0005-0000-0000-0000F11B0000}"/>
    <cellStyle name="Normal 11 5 3 2 4 3_QR_TAB_1.4_1.5_1.11" xfId="7165" xr:uid="{00000000-0005-0000-0000-0000F21B0000}"/>
    <cellStyle name="Normal 11 5 3 2 4 4" xfId="7166" xr:uid="{00000000-0005-0000-0000-0000F31B0000}"/>
    <cellStyle name="Normal 11 5 3 2 4_QR_TAB_1.4_1.5_1.11" xfId="7167" xr:uid="{00000000-0005-0000-0000-0000F41B0000}"/>
    <cellStyle name="Normal 11 5 3 2 5" xfId="7168" xr:uid="{00000000-0005-0000-0000-0000F51B0000}"/>
    <cellStyle name="Normal 11 5 3 2 5 2" xfId="7169" xr:uid="{00000000-0005-0000-0000-0000F61B0000}"/>
    <cellStyle name="Normal 11 5 3 2 5 2 2" xfId="7170" xr:uid="{00000000-0005-0000-0000-0000F71B0000}"/>
    <cellStyle name="Normal 11 5 3 2 5 2 2 2" xfId="7171" xr:uid="{00000000-0005-0000-0000-0000F81B0000}"/>
    <cellStyle name="Normal 11 5 3 2 5 2 2_QR_TAB_1.4_1.5_1.11" xfId="7172" xr:uid="{00000000-0005-0000-0000-0000F91B0000}"/>
    <cellStyle name="Normal 11 5 3 2 5 2 3" xfId="7173" xr:uid="{00000000-0005-0000-0000-0000FA1B0000}"/>
    <cellStyle name="Normal 11 5 3 2 5 2_QR_TAB_1.4_1.5_1.11" xfId="7174" xr:uid="{00000000-0005-0000-0000-0000FB1B0000}"/>
    <cellStyle name="Normal 11 5 3 2 5_QR_TAB_1.4_1.5_1.11" xfId="7175" xr:uid="{00000000-0005-0000-0000-0000FC1B0000}"/>
    <cellStyle name="Normal 11 5 3 2 6" xfId="7176" xr:uid="{00000000-0005-0000-0000-0000FD1B0000}"/>
    <cellStyle name="Normal 11 5 3 2 6 2" xfId="7177" xr:uid="{00000000-0005-0000-0000-0000FE1B0000}"/>
    <cellStyle name="Normal 11 5 3 2 6 2 2" xfId="7178" xr:uid="{00000000-0005-0000-0000-0000FF1B0000}"/>
    <cellStyle name="Normal 11 5 3 2 6 2_QR_TAB_1.4_1.5_1.11" xfId="7179" xr:uid="{00000000-0005-0000-0000-0000001C0000}"/>
    <cellStyle name="Normal 11 5 3 2 6 3" xfId="7180" xr:uid="{00000000-0005-0000-0000-0000011C0000}"/>
    <cellStyle name="Normal 11 5 3 2 6_QR_TAB_1.4_1.5_1.11" xfId="7181" xr:uid="{00000000-0005-0000-0000-0000021C0000}"/>
    <cellStyle name="Normal 11 5 3 2 7" xfId="7182" xr:uid="{00000000-0005-0000-0000-0000031C0000}"/>
    <cellStyle name="Normal 11 5 3 2 7 2" xfId="7183" xr:uid="{00000000-0005-0000-0000-0000041C0000}"/>
    <cellStyle name="Normal 11 5 3 2 7_QR_TAB_1.4_1.5_1.11" xfId="7184" xr:uid="{00000000-0005-0000-0000-0000051C0000}"/>
    <cellStyle name="Normal 11 5 3 2 8" xfId="7185" xr:uid="{00000000-0005-0000-0000-0000061C0000}"/>
    <cellStyle name="Normal 11 5 3 2_checks flows" xfId="7186" xr:uid="{00000000-0005-0000-0000-0000071C0000}"/>
    <cellStyle name="Normal 11 5 3 3" xfId="7187" xr:uid="{00000000-0005-0000-0000-0000081C0000}"/>
    <cellStyle name="Normal 11 5 3 3 2" xfId="7188" xr:uid="{00000000-0005-0000-0000-0000091C0000}"/>
    <cellStyle name="Normal 11 5 3 3 2 2" xfId="7189" xr:uid="{00000000-0005-0000-0000-00000A1C0000}"/>
    <cellStyle name="Normal 11 5 3 3 2 2 2" xfId="7190" xr:uid="{00000000-0005-0000-0000-00000B1C0000}"/>
    <cellStyle name="Normal 11 5 3 3 2 2 2 2" xfId="7191" xr:uid="{00000000-0005-0000-0000-00000C1C0000}"/>
    <cellStyle name="Normal 11 5 3 3 2 2 2_QR_TAB_1.4_1.5_1.11" xfId="7192" xr:uid="{00000000-0005-0000-0000-00000D1C0000}"/>
    <cellStyle name="Normal 11 5 3 3 2 2 3" xfId="7193" xr:uid="{00000000-0005-0000-0000-00000E1C0000}"/>
    <cellStyle name="Normal 11 5 3 3 2 2_QR_TAB_1.4_1.5_1.11" xfId="7194" xr:uid="{00000000-0005-0000-0000-00000F1C0000}"/>
    <cellStyle name="Normal 11 5 3 3 2 3" xfId="7195" xr:uid="{00000000-0005-0000-0000-0000101C0000}"/>
    <cellStyle name="Normal 11 5 3 3 2 3 2" xfId="7196" xr:uid="{00000000-0005-0000-0000-0000111C0000}"/>
    <cellStyle name="Normal 11 5 3 3 2 3_QR_TAB_1.4_1.5_1.11" xfId="7197" xr:uid="{00000000-0005-0000-0000-0000121C0000}"/>
    <cellStyle name="Normal 11 5 3 3 2 4" xfId="7198" xr:uid="{00000000-0005-0000-0000-0000131C0000}"/>
    <cellStyle name="Normal 11 5 3 3 2_QR_TAB_1.4_1.5_1.11" xfId="7199" xr:uid="{00000000-0005-0000-0000-0000141C0000}"/>
    <cellStyle name="Normal 11 5 3 3 3" xfId="7200" xr:uid="{00000000-0005-0000-0000-0000151C0000}"/>
    <cellStyle name="Normal 11 5 3 3 3 2" xfId="7201" xr:uid="{00000000-0005-0000-0000-0000161C0000}"/>
    <cellStyle name="Normal 11 5 3 3 3 2 2" xfId="7202" xr:uid="{00000000-0005-0000-0000-0000171C0000}"/>
    <cellStyle name="Normal 11 5 3 3 3 2 2 2" xfId="7203" xr:uid="{00000000-0005-0000-0000-0000181C0000}"/>
    <cellStyle name="Normal 11 5 3 3 3 2 2_QR_TAB_1.4_1.5_1.11" xfId="7204" xr:uid="{00000000-0005-0000-0000-0000191C0000}"/>
    <cellStyle name="Normal 11 5 3 3 3 2 3" xfId="7205" xr:uid="{00000000-0005-0000-0000-00001A1C0000}"/>
    <cellStyle name="Normal 11 5 3 3 3 2_QR_TAB_1.4_1.5_1.11" xfId="7206" xr:uid="{00000000-0005-0000-0000-00001B1C0000}"/>
    <cellStyle name="Normal 11 5 3 3 3_QR_TAB_1.4_1.5_1.11" xfId="7207" xr:uid="{00000000-0005-0000-0000-00001C1C0000}"/>
    <cellStyle name="Normal 11 5 3 3 4" xfId="7208" xr:uid="{00000000-0005-0000-0000-00001D1C0000}"/>
    <cellStyle name="Normal 11 5 3 3 4 2" xfId="7209" xr:uid="{00000000-0005-0000-0000-00001E1C0000}"/>
    <cellStyle name="Normal 11 5 3 3 4 2 2" xfId="7210" xr:uid="{00000000-0005-0000-0000-00001F1C0000}"/>
    <cellStyle name="Normal 11 5 3 3 4 2_QR_TAB_1.4_1.5_1.11" xfId="7211" xr:uid="{00000000-0005-0000-0000-0000201C0000}"/>
    <cellStyle name="Normal 11 5 3 3 4 3" xfId="7212" xr:uid="{00000000-0005-0000-0000-0000211C0000}"/>
    <cellStyle name="Normal 11 5 3 3 4_QR_TAB_1.4_1.5_1.11" xfId="7213" xr:uid="{00000000-0005-0000-0000-0000221C0000}"/>
    <cellStyle name="Normal 11 5 3 3 5" xfId="7214" xr:uid="{00000000-0005-0000-0000-0000231C0000}"/>
    <cellStyle name="Normal 11 5 3 3 5 2" xfId="7215" xr:uid="{00000000-0005-0000-0000-0000241C0000}"/>
    <cellStyle name="Normal 11 5 3 3 5_QR_TAB_1.4_1.5_1.11" xfId="7216" xr:uid="{00000000-0005-0000-0000-0000251C0000}"/>
    <cellStyle name="Normal 11 5 3 3 6" xfId="7217" xr:uid="{00000000-0005-0000-0000-0000261C0000}"/>
    <cellStyle name="Normal 11 5 3 3_checks flows" xfId="7218" xr:uid="{00000000-0005-0000-0000-0000271C0000}"/>
    <cellStyle name="Normal 11 5 3 4" xfId="7219" xr:uid="{00000000-0005-0000-0000-0000281C0000}"/>
    <cellStyle name="Normal 11 5 3 4 2" xfId="7220" xr:uid="{00000000-0005-0000-0000-0000291C0000}"/>
    <cellStyle name="Normal 11 5 3 4 2 2" xfId="7221" xr:uid="{00000000-0005-0000-0000-00002A1C0000}"/>
    <cellStyle name="Normal 11 5 3 4 2 2 2" xfId="7222" xr:uid="{00000000-0005-0000-0000-00002B1C0000}"/>
    <cellStyle name="Normal 11 5 3 4 2 2 2 2" xfId="7223" xr:uid="{00000000-0005-0000-0000-00002C1C0000}"/>
    <cellStyle name="Normal 11 5 3 4 2 2 2_QR_TAB_1.4_1.5_1.11" xfId="7224" xr:uid="{00000000-0005-0000-0000-00002D1C0000}"/>
    <cellStyle name="Normal 11 5 3 4 2 2 3" xfId="7225" xr:uid="{00000000-0005-0000-0000-00002E1C0000}"/>
    <cellStyle name="Normal 11 5 3 4 2 2_QR_TAB_1.4_1.5_1.11" xfId="7226" xr:uid="{00000000-0005-0000-0000-00002F1C0000}"/>
    <cellStyle name="Normal 11 5 3 4 2 3" xfId="7227" xr:uid="{00000000-0005-0000-0000-0000301C0000}"/>
    <cellStyle name="Normal 11 5 3 4 2 3 2" xfId="7228" xr:uid="{00000000-0005-0000-0000-0000311C0000}"/>
    <cellStyle name="Normal 11 5 3 4 2 3_QR_TAB_1.4_1.5_1.11" xfId="7229" xr:uid="{00000000-0005-0000-0000-0000321C0000}"/>
    <cellStyle name="Normal 11 5 3 4 2 4" xfId="7230" xr:uid="{00000000-0005-0000-0000-0000331C0000}"/>
    <cellStyle name="Normal 11 5 3 4 2_QR_TAB_1.4_1.5_1.11" xfId="7231" xr:uid="{00000000-0005-0000-0000-0000341C0000}"/>
    <cellStyle name="Normal 11 5 3 4 3" xfId="7232" xr:uid="{00000000-0005-0000-0000-0000351C0000}"/>
    <cellStyle name="Normal 11 5 3 4 3 2" xfId="7233" xr:uid="{00000000-0005-0000-0000-0000361C0000}"/>
    <cellStyle name="Normal 11 5 3 4 3 2 2" xfId="7234" xr:uid="{00000000-0005-0000-0000-0000371C0000}"/>
    <cellStyle name="Normal 11 5 3 4 3 2 2 2" xfId="7235" xr:uid="{00000000-0005-0000-0000-0000381C0000}"/>
    <cellStyle name="Normal 11 5 3 4 3 2 2_QR_TAB_1.4_1.5_1.11" xfId="7236" xr:uid="{00000000-0005-0000-0000-0000391C0000}"/>
    <cellStyle name="Normal 11 5 3 4 3 2 3" xfId="7237" xr:uid="{00000000-0005-0000-0000-00003A1C0000}"/>
    <cellStyle name="Normal 11 5 3 4 3 2_QR_TAB_1.4_1.5_1.11" xfId="7238" xr:uid="{00000000-0005-0000-0000-00003B1C0000}"/>
    <cellStyle name="Normal 11 5 3 4 3_QR_TAB_1.4_1.5_1.11" xfId="7239" xr:uid="{00000000-0005-0000-0000-00003C1C0000}"/>
    <cellStyle name="Normal 11 5 3 4 4" xfId="7240" xr:uid="{00000000-0005-0000-0000-00003D1C0000}"/>
    <cellStyle name="Normal 11 5 3 4 4 2" xfId="7241" xr:uid="{00000000-0005-0000-0000-00003E1C0000}"/>
    <cellStyle name="Normal 11 5 3 4 4 2 2" xfId="7242" xr:uid="{00000000-0005-0000-0000-00003F1C0000}"/>
    <cellStyle name="Normal 11 5 3 4 4 2_QR_TAB_1.4_1.5_1.11" xfId="7243" xr:uid="{00000000-0005-0000-0000-0000401C0000}"/>
    <cellStyle name="Normal 11 5 3 4 4 3" xfId="7244" xr:uid="{00000000-0005-0000-0000-0000411C0000}"/>
    <cellStyle name="Normal 11 5 3 4 4_QR_TAB_1.4_1.5_1.11" xfId="7245" xr:uid="{00000000-0005-0000-0000-0000421C0000}"/>
    <cellStyle name="Normal 11 5 3 4 5" xfId="7246" xr:uid="{00000000-0005-0000-0000-0000431C0000}"/>
    <cellStyle name="Normal 11 5 3 4 5 2" xfId="7247" xr:uid="{00000000-0005-0000-0000-0000441C0000}"/>
    <cellStyle name="Normal 11 5 3 4 5_QR_TAB_1.4_1.5_1.11" xfId="7248" xr:uid="{00000000-0005-0000-0000-0000451C0000}"/>
    <cellStyle name="Normal 11 5 3 4 6" xfId="7249" xr:uid="{00000000-0005-0000-0000-0000461C0000}"/>
    <cellStyle name="Normal 11 5 3 4_checks flows" xfId="7250" xr:uid="{00000000-0005-0000-0000-0000471C0000}"/>
    <cellStyle name="Normal 11 5 3 5" xfId="7251" xr:uid="{00000000-0005-0000-0000-0000481C0000}"/>
    <cellStyle name="Normal 11 5 3 5 2" xfId="7252" xr:uid="{00000000-0005-0000-0000-0000491C0000}"/>
    <cellStyle name="Normal 11 5 3 5 2 2" xfId="7253" xr:uid="{00000000-0005-0000-0000-00004A1C0000}"/>
    <cellStyle name="Normal 11 5 3 5 2 2 2" xfId="7254" xr:uid="{00000000-0005-0000-0000-00004B1C0000}"/>
    <cellStyle name="Normal 11 5 3 5 2 2 2 2" xfId="7255" xr:uid="{00000000-0005-0000-0000-00004C1C0000}"/>
    <cellStyle name="Normal 11 5 3 5 2 2 2_QR_TAB_1.4_1.5_1.11" xfId="7256" xr:uid="{00000000-0005-0000-0000-00004D1C0000}"/>
    <cellStyle name="Normal 11 5 3 5 2 2 3" xfId="7257" xr:uid="{00000000-0005-0000-0000-00004E1C0000}"/>
    <cellStyle name="Normal 11 5 3 5 2 2_QR_TAB_1.4_1.5_1.11" xfId="7258" xr:uid="{00000000-0005-0000-0000-00004F1C0000}"/>
    <cellStyle name="Normal 11 5 3 5 2 3" xfId="7259" xr:uid="{00000000-0005-0000-0000-0000501C0000}"/>
    <cellStyle name="Normal 11 5 3 5 2 3 2" xfId="7260" xr:uid="{00000000-0005-0000-0000-0000511C0000}"/>
    <cellStyle name="Normal 11 5 3 5 2 3_QR_TAB_1.4_1.5_1.11" xfId="7261" xr:uid="{00000000-0005-0000-0000-0000521C0000}"/>
    <cellStyle name="Normal 11 5 3 5 2 4" xfId="7262" xr:uid="{00000000-0005-0000-0000-0000531C0000}"/>
    <cellStyle name="Normal 11 5 3 5 2_QR_TAB_1.4_1.5_1.11" xfId="7263" xr:uid="{00000000-0005-0000-0000-0000541C0000}"/>
    <cellStyle name="Normal 11 5 3 5 3" xfId="7264" xr:uid="{00000000-0005-0000-0000-0000551C0000}"/>
    <cellStyle name="Normal 11 5 3 5 3 2" xfId="7265" xr:uid="{00000000-0005-0000-0000-0000561C0000}"/>
    <cellStyle name="Normal 11 5 3 5 3 2 2" xfId="7266" xr:uid="{00000000-0005-0000-0000-0000571C0000}"/>
    <cellStyle name="Normal 11 5 3 5 3 2 2 2" xfId="7267" xr:uid="{00000000-0005-0000-0000-0000581C0000}"/>
    <cellStyle name="Normal 11 5 3 5 3 2 2_QR_TAB_1.4_1.5_1.11" xfId="7268" xr:uid="{00000000-0005-0000-0000-0000591C0000}"/>
    <cellStyle name="Normal 11 5 3 5 3 2 3" xfId="7269" xr:uid="{00000000-0005-0000-0000-00005A1C0000}"/>
    <cellStyle name="Normal 11 5 3 5 3 2_QR_TAB_1.4_1.5_1.11" xfId="7270" xr:uid="{00000000-0005-0000-0000-00005B1C0000}"/>
    <cellStyle name="Normal 11 5 3 5 3_QR_TAB_1.4_1.5_1.11" xfId="7271" xr:uid="{00000000-0005-0000-0000-00005C1C0000}"/>
    <cellStyle name="Normal 11 5 3 5 4" xfId="7272" xr:uid="{00000000-0005-0000-0000-00005D1C0000}"/>
    <cellStyle name="Normal 11 5 3 5 4 2" xfId="7273" xr:uid="{00000000-0005-0000-0000-00005E1C0000}"/>
    <cellStyle name="Normal 11 5 3 5 4 2 2" xfId="7274" xr:uid="{00000000-0005-0000-0000-00005F1C0000}"/>
    <cellStyle name="Normal 11 5 3 5 4 2_QR_TAB_1.4_1.5_1.11" xfId="7275" xr:uid="{00000000-0005-0000-0000-0000601C0000}"/>
    <cellStyle name="Normal 11 5 3 5 4 3" xfId="7276" xr:uid="{00000000-0005-0000-0000-0000611C0000}"/>
    <cellStyle name="Normal 11 5 3 5 4_QR_TAB_1.4_1.5_1.11" xfId="7277" xr:uid="{00000000-0005-0000-0000-0000621C0000}"/>
    <cellStyle name="Normal 11 5 3 5 5" xfId="7278" xr:uid="{00000000-0005-0000-0000-0000631C0000}"/>
    <cellStyle name="Normal 11 5 3 5 5 2" xfId="7279" xr:uid="{00000000-0005-0000-0000-0000641C0000}"/>
    <cellStyle name="Normal 11 5 3 5 5_QR_TAB_1.4_1.5_1.11" xfId="7280" xr:uid="{00000000-0005-0000-0000-0000651C0000}"/>
    <cellStyle name="Normal 11 5 3 5 6" xfId="7281" xr:uid="{00000000-0005-0000-0000-0000661C0000}"/>
    <cellStyle name="Normal 11 5 3 5_checks flows" xfId="7282" xr:uid="{00000000-0005-0000-0000-0000671C0000}"/>
    <cellStyle name="Normal 11 5 3 6" xfId="7283" xr:uid="{00000000-0005-0000-0000-0000681C0000}"/>
    <cellStyle name="Normal 11 5 3 6 2" xfId="7284" xr:uid="{00000000-0005-0000-0000-0000691C0000}"/>
    <cellStyle name="Normal 11 5 3 6 2 2" xfId="7285" xr:uid="{00000000-0005-0000-0000-00006A1C0000}"/>
    <cellStyle name="Normal 11 5 3 6 2 2 2" xfId="7286" xr:uid="{00000000-0005-0000-0000-00006B1C0000}"/>
    <cellStyle name="Normal 11 5 3 6 2 2 2 2" xfId="7287" xr:uid="{00000000-0005-0000-0000-00006C1C0000}"/>
    <cellStyle name="Normal 11 5 3 6 2 2 2_QR_TAB_1.4_1.5_1.11" xfId="7288" xr:uid="{00000000-0005-0000-0000-00006D1C0000}"/>
    <cellStyle name="Normal 11 5 3 6 2 2 3" xfId="7289" xr:uid="{00000000-0005-0000-0000-00006E1C0000}"/>
    <cellStyle name="Normal 11 5 3 6 2 2_QR_TAB_1.4_1.5_1.11" xfId="7290" xr:uid="{00000000-0005-0000-0000-00006F1C0000}"/>
    <cellStyle name="Normal 11 5 3 6 2 3" xfId="7291" xr:uid="{00000000-0005-0000-0000-0000701C0000}"/>
    <cellStyle name="Normal 11 5 3 6 2 3 2" xfId="7292" xr:uid="{00000000-0005-0000-0000-0000711C0000}"/>
    <cellStyle name="Normal 11 5 3 6 2 3_QR_TAB_1.4_1.5_1.11" xfId="7293" xr:uid="{00000000-0005-0000-0000-0000721C0000}"/>
    <cellStyle name="Normal 11 5 3 6 2 4" xfId="7294" xr:uid="{00000000-0005-0000-0000-0000731C0000}"/>
    <cellStyle name="Normal 11 5 3 6 2_QR_TAB_1.4_1.5_1.11" xfId="7295" xr:uid="{00000000-0005-0000-0000-0000741C0000}"/>
    <cellStyle name="Normal 11 5 3 6 3" xfId="7296" xr:uid="{00000000-0005-0000-0000-0000751C0000}"/>
    <cellStyle name="Normal 11 5 3 6 3 2" xfId="7297" xr:uid="{00000000-0005-0000-0000-0000761C0000}"/>
    <cellStyle name="Normal 11 5 3 6 3 2 2" xfId="7298" xr:uid="{00000000-0005-0000-0000-0000771C0000}"/>
    <cellStyle name="Normal 11 5 3 6 3 2 2 2" xfId="7299" xr:uid="{00000000-0005-0000-0000-0000781C0000}"/>
    <cellStyle name="Normal 11 5 3 6 3 2 2_QR_TAB_1.4_1.5_1.11" xfId="7300" xr:uid="{00000000-0005-0000-0000-0000791C0000}"/>
    <cellStyle name="Normal 11 5 3 6 3 2 3" xfId="7301" xr:uid="{00000000-0005-0000-0000-00007A1C0000}"/>
    <cellStyle name="Normal 11 5 3 6 3 2_QR_TAB_1.4_1.5_1.11" xfId="7302" xr:uid="{00000000-0005-0000-0000-00007B1C0000}"/>
    <cellStyle name="Normal 11 5 3 6 3_QR_TAB_1.4_1.5_1.11" xfId="7303" xr:uid="{00000000-0005-0000-0000-00007C1C0000}"/>
    <cellStyle name="Normal 11 5 3 6 4" xfId="7304" xr:uid="{00000000-0005-0000-0000-00007D1C0000}"/>
    <cellStyle name="Normal 11 5 3 6 4 2" xfId="7305" xr:uid="{00000000-0005-0000-0000-00007E1C0000}"/>
    <cellStyle name="Normal 11 5 3 6 4 2 2" xfId="7306" xr:uid="{00000000-0005-0000-0000-00007F1C0000}"/>
    <cellStyle name="Normal 11 5 3 6 4 2_QR_TAB_1.4_1.5_1.11" xfId="7307" xr:uid="{00000000-0005-0000-0000-0000801C0000}"/>
    <cellStyle name="Normal 11 5 3 6 4 3" xfId="7308" xr:uid="{00000000-0005-0000-0000-0000811C0000}"/>
    <cellStyle name="Normal 11 5 3 6 4_QR_TAB_1.4_1.5_1.11" xfId="7309" xr:uid="{00000000-0005-0000-0000-0000821C0000}"/>
    <cellStyle name="Normal 11 5 3 6 5" xfId="7310" xr:uid="{00000000-0005-0000-0000-0000831C0000}"/>
    <cellStyle name="Normal 11 5 3 6 5 2" xfId="7311" xr:uid="{00000000-0005-0000-0000-0000841C0000}"/>
    <cellStyle name="Normal 11 5 3 6 5_QR_TAB_1.4_1.5_1.11" xfId="7312" xr:uid="{00000000-0005-0000-0000-0000851C0000}"/>
    <cellStyle name="Normal 11 5 3 6 6" xfId="7313" xr:uid="{00000000-0005-0000-0000-0000861C0000}"/>
    <cellStyle name="Normal 11 5 3 6_checks flows" xfId="7314" xr:uid="{00000000-0005-0000-0000-0000871C0000}"/>
    <cellStyle name="Normal 11 5 3 7" xfId="7315" xr:uid="{00000000-0005-0000-0000-0000881C0000}"/>
    <cellStyle name="Normal 11 5 3 7 2" xfId="7316" xr:uid="{00000000-0005-0000-0000-0000891C0000}"/>
    <cellStyle name="Normal 11 5 3 7 2 2" xfId="7317" xr:uid="{00000000-0005-0000-0000-00008A1C0000}"/>
    <cellStyle name="Normal 11 5 3 7 2 2 2" xfId="7318" xr:uid="{00000000-0005-0000-0000-00008B1C0000}"/>
    <cellStyle name="Normal 11 5 3 7 2 2 2 2" xfId="7319" xr:uid="{00000000-0005-0000-0000-00008C1C0000}"/>
    <cellStyle name="Normal 11 5 3 7 2 2 2_QR_TAB_1.4_1.5_1.11" xfId="7320" xr:uid="{00000000-0005-0000-0000-00008D1C0000}"/>
    <cellStyle name="Normal 11 5 3 7 2 2 3" xfId="7321" xr:uid="{00000000-0005-0000-0000-00008E1C0000}"/>
    <cellStyle name="Normal 11 5 3 7 2 2_QR_TAB_1.4_1.5_1.11" xfId="7322" xr:uid="{00000000-0005-0000-0000-00008F1C0000}"/>
    <cellStyle name="Normal 11 5 3 7 2 3" xfId="7323" xr:uid="{00000000-0005-0000-0000-0000901C0000}"/>
    <cellStyle name="Normal 11 5 3 7 2 3 2" xfId="7324" xr:uid="{00000000-0005-0000-0000-0000911C0000}"/>
    <cellStyle name="Normal 11 5 3 7 2 3_QR_TAB_1.4_1.5_1.11" xfId="7325" xr:uid="{00000000-0005-0000-0000-0000921C0000}"/>
    <cellStyle name="Normal 11 5 3 7 2 4" xfId="7326" xr:uid="{00000000-0005-0000-0000-0000931C0000}"/>
    <cellStyle name="Normal 11 5 3 7 2_QR_TAB_1.4_1.5_1.11" xfId="7327" xr:uid="{00000000-0005-0000-0000-0000941C0000}"/>
    <cellStyle name="Normal 11 5 3 7 3" xfId="7328" xr:uid="{00000000-0005-0000-0000-0000951C0000}"/>
    <cellStyle name="Normal 11 5 3 7 3 2" xfId="7329" xr:uid="{00000000-0005-0000-0000-0000961C0000}"/>
    <cellStyle name="Normal 11 5 3 7 3 2 2" xfId="7330" xr:uid="{00000000-0005-0000-0000-0000971C0000}"/>
    <cellStyle name="Normal 11 5 3 7 3 2_QR_TAB_1.4_1.5_1.11" xfId="7331" xr:uid="{00000000-0005-0000-0000-0000981C0000}"/>
    <cellStyle name="Normal 11 5 3 7 3 3" xfId="7332" xr:uid="{00000000-0005-0000-0000-0000991C0000}"/>
    <cellStyle name="Normal 11 5 3 7 3_QR_TAB_1.4_1.5_1.11" xfId="7333" xr:uid="{00000000-0005-0000-0000-00009A1C0000}"/>
    <cellStyle name="Normal 11 5 3 7 4" xfId="7334" xr:uid="{00000000-0005-0000-0000-00009B1C0000}"/>
    <cellStyle name="Normal 11 5 3 7 4 2" xfId="7335" xr:uid="{00000000-0005-0000-0000-00009C1C0000}"/>
    <cellStyle name="Normal 11 5 3 7 4_QR_TAB_1.4_1.5_1.11" xfId="7336" xr:uid="{00000000-0005-0000-0000-00009D1C0000}"/>
    <cellStyle name="Normal 11 5 3 7 5" xfId="7337" xr:uid="{00000000-0005-0000-0000-00009E1C0000}"/>
    <cellStyle name="Normal 11 5 3 7_checks flows" xfId="7338" xr:uid="{00000000-0005-0000-0000-00009F1C0000}"/>
    <cellStyle name="Normal 11 5 3 8" xfId="7339" xr:uid="{00000000-0005-0000-0000-0000A01C0000}"/>
    <cellStyle name="Normal 11 5 3 8 2" xfId="7340" xr:uid="{00000000-0005-0000-0000-0000A11C0000}"/>
    <cellStyle name="Normal 11 5 3 8 2 2" xfId="7341" xr:uid="{00000000-0005-0000-0000-0000A21C0000}"/>
    <cellStyle name="Normal 11 5 3 8 2 2 2" xfId="7342" xr:uid="{00000000-0005-0000-0000-0000A31C0000}"/>
    <cellStyle name="Normal 11 5 3 8 2 2_QR_TAB_1.4_1.5_1.11" xfId="7343" xr:uid="{00000000-0005-0000-0000-0000A41C0000}"/>
    <cellStyle name="Normal 11 5 3 8 2 3" xfId="7344" xr:uid="{00000000-0005-0000-0000-0000A51C0000}"/>
    <cellStyle name="Normal 11 5 3 8 2_QR_TAB_1.4_1.5_1.11" xfId="7345" xr:uid="{00000000-0005-0000-0000-0000A61C0000}"/>
    <cellStyle name="Normal 11 5 3 8 3" xfId="7346" xr:uid="{00000000-0005-0000-0000-0000A71C0000}"/>
    <cellStyle name="Normal 11 5 3 8 3 2" xfId="7347" xr:uid="{00000000-0005-0000-0000-0000A81C0000}"/>
    <cellStyle name="Normal 11 5 3 8 3_QR_TAB_1.4_1.5_1.11" xfId="7348" xr:uid="{00000000-0005-0000-0000-0000A91C0000}"/>
    <cellStyle name="Normal 11 5 3 8 4" xfId="7349" xr:uid="{00000000-0005-0000-0000-0000AA1C0000}"/>
    <cellStyle name="Normal 11 5 3 8_QR_TAB_1.4_1.5_1.11" xfId="7350" xr:uid="{00000000-0005-0000-0000-0000AB1C0000}"/>
    <cellStyle name="Normal 11 5 3 9" xfId="7351" xr:uid="{00000000-0005-0000-0000-0000AC1C0000}"/>
    <cellStyle name="Normal 11 5 3 9 2" xfId="7352" xr:uid="{00000000-0005-0000-0000-0000AD1C0000}"/>
    <cellStyle name="Normal 11 5 3 9 2 2" xfId="7353" xr:uid="{00000000-0005-0000-0000-0000AE1C0000}"/>
    <cellStyle name="Normal 11 5 3 9 2 2 2" xfId="7354" xr:uid="{00000000-0005-0000-0000-0000AF1C0000}"/>
    <cellStyle name="Normal 11 5 3 9 2 2_QR_TAB_1.4_1.5_1.11" xfId="7355" xr:uid="{00000000-0005-0000-0000-0000B01C0000}"/>
    <cellStyle name="Normal 11 5 3 9 2 3" xfId="7356" xr:uid="{00000000-0005-0000-0000-0000B11C0000}"/>
    <cellStyle name="Normal 11 5 3 9 2_QR_TAB_1.4_1.5_1.11" xfId="7357" xr:uid="{00000000-0005-0000-0000-0000B21C0000}"/>
    <cellStyle name="Normal 11 5 3 9_QR_TAB_1.4_1.5_1.11" xfId="7358" xr:uid="{00000000-0005-0000-0000-0000B31C0000}"/>
    <cellStyle name="Normal 11 5 3_checks flows" xfId="7359" xr:uid="{00000000-0005-0000-0000-0000B41C0000}"/>
    <cellStyle name="Normal 11 5 4" xfId="7360" xr:uid="{00000000-0005-0000-0000-0000B51C0000}"/>
    <cellStyle name="Normal 11 5 4 2" xfId="7361" xr:uid="{00000000-0005-0000-0000-0000B61C0000}"/>
    <cellStyle name="Normal 11 5 4 2 2" xfId="7362" xr:uid="{00000000-0005-0000-0000-0000B71C0000}"/>
    <cellStyle name="Normal 11 5 4 2 2 2" xfId="7363" xr:uid="{00000000-0005-0000-0000-0000B81C0000}"/>
    <cellStyle name="Normal 11 5 4 2 2 2 2" xfId="7364" xr:uid="{00000000-0005-0000-0000-0000B91C0000}"/>
    <cellStyle name="Normal 11 5 4 2 2 2 2 2" xfId="7365" xr:uid="{00000000-0005-0000-0000-0000BA1C0000}"/>
    <cellStyle name="Normal 11 5 4 2 2 2 2_QR_TAB_1.4_1.5_1.11" xfId="7366" xr:uid="{00000000-0005-0000-0000-0000BB1C0000}"/>
    <cellStyle name="Normal 11 5 4 2 2 2 3" xfId="7367" xr:uid="{00000000-0005-0000-0000-0000BC1C0000}"/>
    <cellStyle name="Normal 11 5 4 2 2 2_QR_TAB_1.4_1.5_1.11" xfId="7368" xr:uid="{00000000-0005-0000-0000-0000BD1C0000}"/>
    <cellStyle name="Normal 11 5 4 2 2 3" xfId="7369" xr:uid="{00000000-0005-0000-0000-0000BE1C0000}"/>
    <cellStyle name="Normal 11 5 4 2 2 3 2" xfId="7370" xr:uid="{00000000-0005-0000-0000-0000BF1C0000}"/>
    <cellStyle name="Normal 11 5 4 2 2 3_QR_TAB_1.4_1.5_1.11" xfId="7371" xr:uid="{00000000-0005-0000-0000-0000C01C0000}"/>
    <cellStyle name="Normal 11 5 4 2 2 4" xfId="7372" xr:uid="{00000000-0005-0000-0000-0000C11C0000}"/>
    <cellStyle name="Normal 11 5 4 2 2_QR_TAB_1.4_1.5_1.11" xfId="7373" xr:uid="{00000000-0005-0000-0000-0000C21C0000}"/>
    <cellStyle name="Normal 11 5 4 2 3" xfId="7374" xr:uid="{00000000-0005-0000-0000-0000C31C0000}"/>
    <cellStyle name="Normal 11 5 4 2 3 2" xfId="7375" xr:uid="{00000000-0005-0000-0000-0000C41C0000}"/>
    <cellStyle name="Normal 11 5 4 2 3 2 2" xfId="7376" xr:uid="{00000000-0005-0000-0000-0000C51C0000}"/>
    <cellStyle name="Normal 11 5 4 2 3 2 2 2" xfId="7377" xr:uid="{00000000-0005-0000-0000-0000C61C0000}"/>
    <cellStyle name="Normal 11 5 4 2 3 2 2_QR_TAB_1.4_1.5_1.11" xfId="7378" xr:uid="{00000000-0005-0000-0000-0000C71C0000}"/>
    <cellStyle name="Normal 11 5 4 2 3 2 3" xfId="7379" xr:uid="{00000000-0005-0000-0000-0000C81C0000}"/>
    <cellStyle name="Normal 11 5 4 2 3 2_QR_TAB_1.4_1.5_1.11" xfId="7380" xr:uid="{00000000-0005-0000-0000-0000C91C0000}"/>
    <cellStyle name="Normal 11 5 4 2 3_QR_TAB_1.4_1.5_1.11" xfId="7381" xr:uid="{00000000-0005-0000-0000-0000CA1C0000}"/>
    <cellStyle name="Normal 11 5 4 2 4" xfId="7382" xr:uid="{00000000-0005-0000-0000-0000CB1C0000}"/>
    <cellStyle name="Normal 11 5 4 2 4 2" xfId="7383" xr:uid="{00000000-0005-0000-0000-0000CC1C0000}"/>
    <cellStyle name="Normal 11 5 4 2 4 2 2" xfId="7384" xr:uid="{00000000-0005-0000-0000-0000CD1C0000}"/>
    <cellStyle name="Normal 11 5 4 2 4 2_QR_TAB_1.4_1.5_1.11" xfId="7385" xr:uid="{00000000-0005-0000-0000-0000CE1C0000}"/>
    <cellStyle name="Normal 11 5 4 2 4 3" xfId="7386" xr:uid="{00000000-0005-0000-0000-0000CF1C0000}"/>
    <cellStyle name="Normal 11 5 4 2 4_QR_TAB_1.4_1.5_1.11" xfId="7387" xr:uid="{00000000-0005-0000-0000-0000D01C0000}"/>
    <cellStyle name="Normal 11 5 4 2 5" xfId="7388" xr:uid="{00000000-0005-0000-0000-0000D11C0000}"/>
    <cellStyle name="Normal 11 5 4 2 5 2" xfId="7389" xr:uid="{00000000-0005-0000-0000-0000D21C0000}"/>
    <cellStyle name="Normal 11 5 4 2 5_QR_TAB_1.4_1.5_1.11" xfId="7390" xr:uid="{00000000-0005-0000-0000-0000D31C0000}"/>
    <cellStyle name="Normal 11 5 4 2 6" xfId="7391" xr:uid="{00000000-0005-0000-0000-0000D41C0000}"/>
    <cellStyle name="Normal 11 5 4 2_checks flows" xfId="7392" xr:uid="{00000000-0005-0000-0000-0000D51C0000}"/>
    <cellStyle name="Normal 11 5 4 3" xfId="7393" xr:uid="{00000000-0005-0000-0000-0000D61C0000}"/>
    <cellStyle name="Normal 11 5 4 3 2" xfId="7394" xr:uid="{00000000-0005-0000-0000-0000D71C0000}"/>
    <cellStyle name="Normal 11 5 4 3 2 2" xfId="7395" xr:uid="{00000000-0005-0000-0000-0000D81C0000}"/>
    <cellStyle name="Normal 11 5 4 3 2 2 2" xfId="7396" xr:uid="{00000000-0005-0000-0000-0000D91C0000}"/>
    <cellStyle name="Normal 11 5 4 3 2 2 2 2" xfId="7397" xr:uid="{00000000-0005-0000-0000-0000DA1C0000}"/>
    <cellStyle name="Normal 11 5 4 3 2 2 2_QR_TAB_1.4_1.5_1.11" xfId="7398" xr:uid="{00000000-0005-0000-0000-0000DB1C0000}"/>
    <cellStyle name="Normal 11 5 4 3 2 2 3" xfId="7399" xr:uid="{00000000-0005-0000-0000-0000DC1C0000}"/>
    <cellStyle name="Normal 11 5 4 3 2 2_QR_TAB_1.4_1.5_1.11" xfId="7400" xr:uid="{00000000-0005-0000-0000-0000DD1C0000}"/>
    <cellStyle name="Normal 11 5 4 3 2 3" xfId="7401" xr:uid="{00000000-0005-0000-0000-0000DE1C0000}"/>
    <cellStyle name="Normal 11 5 4 3 2 3 2" xfId="7402" xr:uid="{00000000-0005-0000-0000-0000DF1C0000}"/>
    <cellStyle name="Normal 11 5 4 3 2 3_QR_TAB_1.4_1.5_1.11" xfId="7403" xr:uid="{00000000-0005-0000-0000-0000E01C0000}"/>
    <cellStyle name="Normal 11 5 4 3 2 4" xfId="7404" xr:uid="{00000000-0005-0000-0000-0000E11C0000}"/>
    <cellStyle name="Normal 11 5 4 3 2_QR_TAB_1.4_1.5_1.11" xfId="7405" xr:uid="{00000000-0005-0000-0000-0000E21C0000}"/>
    <cellStyle name="Normal 11 5 4 3 3" xfId="7406" xr:uid="{00000000-0005-0000-0000-0000E31C0000}"/>
    <cellStyle name="Normal 11 5 4 3 3 2" xfId="7407" xr:uid="{00000000-0005-0000-0000-0000E41C0000}"/>
    <cellStyle name="Normal 11 5 4 3 3 2 2" xfId="7408" xr:uid="{00000000-0005-0000-0000-0000E51C0000}"/>
    <cellStyle name="Normal 11 5 4 3 3 2_QR_TAB_1.4_1.5_1.11" xfId="7409" xr:uid="{00000000-0005-0000-0000-0000E61C0000}"/>
    <cellStyle name="Normal 11 5 4 3 3 3" xfId="7410" xr:uid="{00000000-0005-0000-0000-0000E71C0000}"/>
    <cellStyle name="Normal 11 5 4 3 3_QR_TAB_1.4_1.5_1.11" xfId="7411" xr:uid="{00000000-0005-0000-0000-0000E81C0000}"/>
    <cellStyle name="Normal 11 5 4 3 4" xfId="7412" xr:uid="{00000000-0005-0000-0000-0000E91C0000}"/>
    <cellStyle name="Normal 11 5 4 3 4 2" xfId="7413" xr:uid="{00000000-0005-0000-0000-0000EA1C0000}"/>
    <cellStyle name="Normal 11 5 4 3 4_QR_TAB_1.4_1.5_1.11" xfId="7414" xr:uid="{00000000-0005-0000-0000-0000EB1C0000}"/>
    <cellStyle name="Normal 11 5 4 3 5" xfId="7415" xr:uid="{00000000-0005-0000-0000-0000EC1C0000}"/>
    <cellStyle name="Normal 11 5 4 3_checks flows" xfId="7416" xr:uid="{00000000-0005-0000-0000-0000ED1C0000}"/>
    <cellStyle name="Normal 11 5 4 4" xfId="7417" xr:uid="{00000000-0005-0000-0000-0000EE1C0000}"/>
    <cellStyle name="Normal 11 5 4 4 2" xfId="7418" xr:uid="{00000000-0005-0000-0000-0000EF1C0000}"/>
    <cellStyle name="Normal 11 5 4 4 2 2" xfId="7419" xr:uid="{00000000-0005-0000-0000-0000F01C0000}"/>
    <cellStyle name="Normal 11 5 4 4 2 2 2" xfId="7420" xr:uid="{00000000-0005-0000-0000-0000F11C0000}"/>
    <cellStyle name="Normal 11 5 4 4 2 2_QR_TAB_1.4_1.5_1.11" xfId="7421" xr:uid="{00000000-0005-0000-0000-0000F21C0000}"/>
    <cellStyle name="Normal 11 5 4 4 2 3" xfId="7422" xr:uid="{00000000-0005-0000-0000-0000F31C0000}"/>
    <cellStyle name="Normal 11 5 4 4 2_QR_TAB_1.4_1.5_1.11" xfId="7423" xr:uid="{00000000-0005-0000-0000-0000F41C0000}"/>
    <cellStyle name="Normal 11 5 4 4 3" xfId="7424" xr:uid="{00000000-0005-0000-0000-0000F51C0000}"/>
    <cellStyle name="Normal 11 5 4 4 3 2" xfId="7425" xr:uid="{00000000-0005-0000-0000-0000F61C0000}"/>
    <cellStyle name="Normal 11 5 4 4 3_QR_TAB_1.4_1.5_1.11" xfId="7426" xr:uid="{00000000-0005-0000-0000-0000F71C0000}"/>
    <cellStyle name="Normal 11 5 4 4 4" xfId="7427" xr:uid="{00000000-0005-0000-0000-0000F81C0000}"/>
    <cellStyle name="Normal 11 5 4 4_QR_TAB_1.4_1.5_1.11" xfId="7428" xr:uid="{00000000-0005-0000-0000-0000F91C0000}"/>
    <cellStyle name="Normal 11 5 4 5" xfId="7429" xr:uid="{00000000-0005-0000-0000-0000FA1C0000}"/>
    <cellStyle name="Normal 11 5 4 5 2" xfId="7430" xr:uid="{00000000-0005-0000-0000-0000FB1C0000}"/>
    <cellStyle name="Normal 11 5 4 5 2 2" xfId="7431" xr:uid="{00000000-0005-0000-0000-0000FC1C0000}"/>
    <cellStyle name="Normal 11 5 4 5 2 2 2" xfId="7432" xr:uid="{00000000-0005-0000-0000-0000FD1C0000}"/>
    <cellStyle name="Normal 11 5 4 5 2 2_QR_TAB_1.4_1.5_1.11" xfId="7433" xr:uid="{00000000-0005-0000-0000-0000FE1C0000}"/>
    <cellStyle name="Normal 11 5 4 5 2 3" xfId="7434" xr:uid="{00000000-0005-0000-0000-0000FF1C0000}"/>
    <cellStyle name="Normal 11 5 4 5 2_QR_TAB_1.4_1.5_1.11" xfId="7435" xr:uid="{00000000-0005-0000-0000-0000001D0000}"/>
    <cellStyle name="Normal 11 5 4 5_QR_TAB_1.4_1.5_1.11" xfId="7436" xr:uid="{00000000-0005-0000-0000-0000011D0000}"/>
    <cellStyle name="Normal 11 5 4 6" xfId="7437" xr:uid="{00000000-0005-0000-0000-0000021D0000}"/>
    <cellStyle name="Normal 11 5 4 6 2" xfId="7438" xr:uid="{00000000-0005-0000-0000-0000031D0000}"/>
    <cellStyle name="Normal 11 5 4 6 2 2" xfId="7439" xr:uid="{00000000-0005-0000-0000-0000041D0000}"/>
    <cellStyle name="Normal 11 5 4 6 2_QR_TAB_1.4_1.5_1.11" xfId="7440" xr:uid="{00000000-0005-0000-0000-0000051D0000}"/>
    <cellStyle name="Normal 11 5 4 6 3" xfId="7441" xr:uid="{00000000-0005-0000-0000-0000061D0000}"/>
    <cellStyle name="Normal 11 5 4 6_QR_TAB_1.4_1.5_1.11" xfId="7442" xr:uid="{00000000-0005-0000-0000-0000071D0000}"/>
    <cellStyle name="Normal 11 5 4 7" xfId="7443" xr:uid="{00000000-0005-0000-0000-0000081D0000}"/>
    <cellStyle name="Normal 11 5 4 7 2" xfId="7444" xr:uid="{00000000-0005-0000-0000-0000091D0000}"/>
    <cellStyle name="Normal 11 5 4 7_QR_TAB_1.4_1.5_1.11" xfId="7445" xr:uid="{00000000-0005-0000-0000-00000A1D0000}"/>
    <cellStyle name="Normal 11 5 4 8" xfId="7446" xr:uid="{00000000-0005-0000-0000-00000B1D0000}"/>
    <cellStyle name="Normal 11 5 4_checks flows" xfId="7447" xr:uid="{00000000-0005-0000-0000-00000C1D0000}"/>
    <cellStyle name="Normal 11 5 5" xfId="7448" xr:uid="{00000000-0005-0000-0000-00000D1D0000}"/>
    <cellStyle name="Normal 11 5 5 2" xfId="7449" xr:uid="{00000000-0005-0000-0000-00000E1D0000}"/>
    <cellStyle name="Normal 11 5 5 2 2" xfId="7450" xr:uid="{00000000-0005-0000-0000-00000F1D0000}"/>
    <cellStyle name="Normal 11 5 5 2 2 2" xfId="7451" xr:uid="{00000000-0005-0000-0000-0000101D0000}"/>
    <cellStyle name="Normal 11 5 5 2 2 2 2" xfId="7452" xr:uid="{00000000-0005-0000-0000-0000111D0000}"/>
    <cellStyle name="Normal 11 5 5 2 2 2_QR_TAB_1.4_1.5_1.11" xfId="7453" xr:uid="{00000000-0005-0000-0000-0000121D0000}"/>
    <cellStyle name="Normal 11 5 5 2 2 3" xfId="7454" xr:uid="{00000000-0005-0000-0000-0000131D0000}"/>
    <cellStyle name="Normal 11 5 5 2 2_QR_TAB_1.4_1.5_1.11" xfId="7455" xr:uid="{00000000-0005-0000-0000-0000141D0000}"/>
    <cellStyle name="Normal 11 5 5 2 3" xfId="7456" xr:uid="{00000000-0005-0000-0000-0000151D0000}"/>
    <cellStyle name="Normal 11 5 5 2 3 2" xfId="7457" xr:uid="{00000000-0005-0000-0000-0000161D0000}"/>
    <cellStyle name="Normal 11 5 5 2 3_QR_TAB_1.4_1.5_1.11" xfId="7458" xr:uid="{00000000-0005-0000-0000-0000171D0000}"/>
    <cellStyle name="Normal 11 5 5 2 4" xfId="7459" xr:uid="{00000000-0005-0000-0000-0000181D0000}"/>
    <cellStyle name="Normal 11 5 5 2_QR_TAB_1.4_1.5_1.11" xfId="7460" xr:uid="{00000000-0005-0000-0000-0000191D0000}"/>
    <cellStyle name="Normal 11 5 5 3" xfId="7461" xr:uid="{00000000-0005-0000-0000-00001A1D0000}"/>
    <cellStyle name="Normal 11 5 5 3 2" xfId="7462" xr:uid="{00000000-0005-0000-0000-00001B1D0000}"/>
    <cellStyle name="Normal 11 5 5 3 2 2" xfId="7463" xr:uid="{00000000-0005-0000-0000-00001C1D0000}"/>
    <cellStyle name="Normal 11 5 5 3 2 2 2" xfId="7464" xr:uid="{00000000-0005-0000-0000-00001D1D0000}"/>
    <cellStyle name="Normal 11 5 5 3 2 2_QR_TAB_1.4_1.5_1.11" xfId="7465" xr:uid="{00000000-0005-0000-0000-00001E1D0000}"/>
    <cellStyle name="Normal 11 5 5 3 2 3" xfId="7466" xr:uid="{00000000-0005-0000-0000-00001F1D0000}"/>
    <cellStyle name="Normal 11 5 5 3 2_QR_TAB_1.4_1.5_1.11" xfId="7467" xr:uid="{00000000-0005-0000-0000-0000201D0000}"/>
    <cellStyle name="Normal 11 5 5 3_QR_TAB_1.4_1.5_1.11" xfId="7468" xr:uid="{00000000-0005-0000-0000-0000211D0000}"/>
    <cellStyle name="Normal 11 5 5 4" xfId="7469" xr:uid="{00000000-0005-0000-0000-0000221D0000}"/>
    <cellStyle name="Normal 11 5 5 4 2" xfId="7470" xr:uid="{00000000-0005-0000-0000-0000231D0000}"/>
    <cellStyle name="Normal 11 5 5 4 2 2" xfId="7471" xr:uid="{00000000-0005-0000-0000-0000241D0000}"/>
    <cellStyle name="Normal 11 5 5 4 2_QR_TAB_1.4_1.5_1.11" xfId="7472" xr:uid="{00000000-0005-0000-0000-0000251D0000}"/>
    <cellStyle name="Normal 11 5 5 4 3" xfId="7473" xr:uid="{00000000-0005-0000-0000-0000261D0000}"/>
    <cellStyle name="Normal 11 5 5 4_QR_TAB_1.4_1.5_1.11" xfId="7474" xr:uid="{00000000-0005-0000-0000-0000271D0000}"/>
    <cellStyle name="Normal 11 5 5 5" xfId="7475" xr:uid="{00000000-0005-0000-0000-0000281D0000}"/>
    <cellStyle name="Normal 11 5 5 5 2" xfId="7476" xr:uid="{00000000-0005-0000-0000-0000291D0000}"/>
    <cellStyle name="Normal 11 5 5 5_QR_TAB_1.4_1.5_1.11" xfId="7477" xr:uid="{00000000-0005-0000-0000-00002A1D0000}"/>
    <cellStyle name="Normal 11 5 5 6" xfId="7478" xr:uid="{00000000-0005-0000-0000-00002B1D0000}"/>
    <cellStyle name="Normal 11 5 5_checks flows" xfId="7479" xr:uid="{00000000-0005-0000-0000-00002C1D0000}"/>
    <cellStyle name="Normal 11 5 6" xfId="7480" xr:uid="{00000000-0005-0000-0000-00002D1D0000}"/>
    <cellStyle name="Normal 11 5 6 2" xfId="7481" xr:uid="{00000000-0005-0000-0000-00002E1D0000}"/>
    <cellStyle name="Normal 11 5 6 2 2" xfId="7482" xr:uid="{00000000-0005-0000-0000-00002F1D0000}"/>
    <cellStyle name="Normal 11 5 6 2 2 2" xfId="7483" xr:uid="{00000000-0005-0000-0000-0000301D0000}"/>
    <cellStyle name="Normal 11 5 6 2 2 2 2" xfId="7484" xr:uid="{00000000-0005-0000-0000-0000311D0000}"/>
    <cellStyle name="Normal 11 5 6 2 2 2_QR_TAB_1.4_1.5_1.11" xfId="7485" xr:uid="{00000000-0005-0000-0000-0000321D0000}"/>
    <cellStyle name="Normal 11 5 6 2 2 3" xfId="7486" xr:uid="{00000000-0005-0000-0000-0000331D0000}"/>
    <cellStyle name="Normal 11 5 6 2 2_QR_TAB_1.4_1.5_1.11" xfId="7487" xr:uid="{00000000-0005-0000-0000-0000341D0000}"/>
    <cellStyle name="Normal 11 5 6 2 3" xfId="7488" xr:uid="{00000000-0005-0000-0000-0000351D0000}"/>
    <cellStyle name="Normal 11 5 6 2 3 2" xfId="7489" xr:uid="{00000000-0005-0000-0000-0000361D0000}"/>
    <cellStyle name="Normal 11 5 6 2 3_QR_TAB_1.4_1.5_1.11" xfId="7490" xr:uid="{00000000-0005-0000-0000-0000371D0000}"/>
    <cellStyle name="Normal 11 5 6 2 4" xfId="7491" xr:uid="{00000000-0005-0000-0000-0000381D0000}"/>
    <cellStyle name="Normal 11 5 6 2_QR_TAB_1.4_1.5_1.11" xfId="7492" xr:uid="{00000000-0005-0000-0000-0000391D0000}"/>
    <cellStyle name="Normal 11 5 6 3" xfId="7493" xr:uid="{00000000-0005-0000-0000-00003A1D0000}"/>
    <cellStyle name="Normal 11 5 6 3 2" xfId="7494" xr:uid="{00000000-0005-0000-0000-00003B1D0000}"/>
    <cellStyle name="Normal 11 5 6 3 2 2" xfId="7495" xr:uid="{00000000-0005-0000-0000-00003C1D0000}"/>
    <cellStyle name="Normal 11 5 6 3 2 2 2" xfId="7496" xr:uid="{00000000-0005-0000-0000-00003D1D0000}"/>
    <cellStyle name="Normal 11 5 6 3 2 2_QR_TAB_1.4_1.5_1.11" xfId="7497" xr:uid="{00000000-0005-0000-0000-00003E1D0000}"/>
    <cellStyle name="Normal 11 5 6 3 2 3" xfId="7498" xr:uid="{00000000-0005-0000-0000-00003F1D0000}"/>
    <cellStyle name="Normal 11 5 6 3 2_QR_TAB_1.4_1.5_1.11" xfId="7499" xr:uid="{00000000-0005-0000-0000-0000401D0000}"/>
    <cellStyle name="Normal 11 5 6 3_QR_TAB_1.4_1.5_1.11" xfId="7500" xr:uid="{00000000-0005-0000-0000-0000411D0000}"/>
    <cellStyle name="Normal 11 5 6 4" xfId="7501" xr:uid="{00000000-0005-0000-0000-0000421D0000}"/>
    <cellStyle name="Normal 11 5 6 4 2" xfId="7502" xr:uid="{00000000-0005-0000-0000-0000431D0000}"/>
    <cellStyle name="Normal 11 5 6 4 2 2" xfId="7503" xr:uid="{00000000-0005-0000-0000-0000441D0000}"/>
    <cellStyle name="Normal 11 5 6 4 2_QR_TAB_1.4_1.5_1.11" xfId="7504" xr:uid="{00000000-0005-0000-0000-0000451D0000}"/>
    <cellStyle name="Normal 11 5 6 4 3" xfId="7505" xr:uid="{00000000-0005-0000-0000-0000461D0000}"/>
    <cellStyle name="Normal 11 5 6 4_QR_TAB_1.4_1.5_1.11" xfId="7506" xr:uid="{00000000-0005-0000-0000-0000471D0000}"/>
    <cellStyle name="Normal 11 5 6 5" xfId="7507" xr:uid="{00000000-0005-0000-0000-0000481D0000}"/>
    <cellStyle name="Normal 11 5 6 5 2" xfId="7508" xr:uid="{00000000-0005-0000-0000-0000491D0000}"/>
    <cellStyle name="Normal 11 5 6 5_QR_TAB_1.4_1.5_1.11" xfId="7509" xr:uid="{00000000-0005-0000-0000-00004A1D0000}"/>
    <cellStyle name="Normal 11 5 6 6" xfId="7510" xr:uid="{00000000-0005-0000-0000-00004B1D0000}"/>
    <cellStyle name="Normal 11 5 6_checks flows" xfId="7511" xr:uid="{00000000-0005-0000-0000-00004C1D0000}"/>
    <cellStyle name="Normal 11 5 7" xfId="7512" xr:uid="{00000000-0005-0000-0000-00004D1D0000}"/>
    <cellStyle name="Normal 11 5 7 2" xfId="7513" xr:uid="{00000000-0005-0000-0000-00004E1D0000}"/>
    <cellStyle name="Normal 11 5 7 2 2" xfId="7514" xr:uid="{00000000-0005-0000-0000-00004F1D0000}"/>
    <cellStyle name="Normal 11 5 7 2 2 2" xfId="7515" xr:uid="{00000000-0005-0000-0000-0000501D0000}"/>
    <cellStyle name="Normal 11 5 7 2 2 2 2" xfId="7516" xr:uid="{00000000-0005-0000-0000-0000511D0000}"/>
    <cellStyle name="Normal 11 5 7 2 2 2_QR_TAB_1.4_1.5_1.11" xfId="7517" xr:uid="{00000000-0005-0000-0000-0000521D0000}"/>
    <cellStyle name="Normal 11 5 7 2 2 3" xfId="7518" xr:uid="{00000000-0005-0000-0000-0000531D0000}"/>
    <cellStyle name="Normal 11 5 7 2 2_QR_TAB_1.4_1.5_1.11" xfId="7519" xr:uid="{00000000-0005-0000-0000-0000541D0000}"/>
    <cellStyle name="Normal 11 5 7 2 3" xfId="7520" xr:uid="{00000000-0005-0000-0000-0000551D0000}"/>
    <cellStyle name="Normal 11 5 7 2 3 2" xfId="7521" xr:uid="{00000000-0005-0000-0000-0000561D0000}"/>
    <cellStyle name="Normal 11 5 7 2 3_QR_TAB_1.4_1.5_1.11" xfId="7522" xr:uid="{00000000-0005-0000-0000-0000571D0000}"/>
    <cellStyle name="Normal 11 5 7 2 4" xfId="7523" xr:uid="{00000000-0005-0000-0000-0000581D0000}"/>
    <cellStyle name="Normal 11 5 7 2_QR_TAB_1.4_1.5_1.11" xfId="7524" xr:uid="{00000000-0005-0000-0000-0000591D0000}"/>
    <cellStyle name="Normal 11 5 7 3" xfId="7525" xr:uid="{00000000-0005-0000-0000-00005A1D0000}"/>
    <cellStyle name="Normal 11 5 7 3 2" xfId="7526" xr:uid="{00000000-0005-0000-0000-00005B1D0000}"/>
    <cellStyle name="Normal 11 5 7 3 2 2" xfId="7527" xr:uid="{00000000-0005-0000-0000-00005C1D0000}"/>
    <cellStyle name="Normal 11 5 7 3 2 2 2" xfId="7528" xr:uid="{00000000-0005-0000-0000-00005D1D0000}"/>
    <cellStyle name="Normal 11 5 7 3 2 2_QR_TAB_1.4_1.5_1.11" xfId="7529" xr:uid="{00000000-0005-0000-0000-00005E1D0000}"/>
    <cellStyle name="Normal 11 5 7 3 2 3" xfId="7530" xr:uid="{00000000-0005-0000-0000-00005F1D0000}"/>
    <cellStyle name="Normal 11 5 7 3 2_QR_TAB_1.4_1.5_1.11" xfId="7531" xr:uid="{00000000-0005-0000-0000-0000601D0000}"/>
    <cellStyle name="Normal 11 5 7 3_QR_TAB_1.4_1.5_1.11" xfId="7532" xr:uid="{00000000-0005-0000-0000-0000611D0000}"/>
    <cellStyle name="Normal 11 5 7 4" xfId="7533" xr:uid="{00000000-0005-0000-0000-0000621D0000}"/>
    <cellStyle name="Normal 11 5 7 4 2" xfId="7534" xr:uid="{00000000-0005-0000-0000-0000631D0000}"/>
    <cellStyle name="Normal 11 5 7 4 2 2" xfId="7535" xr:uid="{00000000-0005-0000-0000-0000641D0000}"/>
    <cellStyle name="Normal 11 5 7 4 2_QR_TAB_1.4_1.5_1.11" xfId="7536" xr:uid="{00000000-0005-0000-0000-0000651D0000}"/>
    <cellStyle name="Normal 11 5 7 4 3" xfId="7537" xr:uid="{00000000-0005-0000-0000-0000661D0000}"/>
    <cellStyle name="Normal 11 5 7 4_QR_TAB_1.4_1.5_1.11" xfId="7538" xr:uid="{00000000-0005-0000-0000-0000671D0000}"/>
    <cellStyle name="Normal 11 5 7 5" xfId="7539" xr:uid="{00000000-0005-0000-0000-0000681D0000}"/>
    <cellStyle name="Normal 11 5 7 5 2" xfId="7540" xr:uid="{00000000-0005-0000-0000-0000691D0000}"/>
    <cellStyle name="Normal 11 5 7 5_QR_TAB_1.4_1.5_1.11" xfId="7541" xr:uid="{00000000-0005-0000-0000-00006A1D0000}"/>
    <cellStyle name="Normal 11 5 7 6" xfId="7542" xr:uid="{00000000-0005-0000-0000-00006B1D0000}"/>
    <cellStyle name="Normal 11 5 7_checks flows" xfId="7543" xr:uid="{00000000-0005-0000-0000-00006C1D0000}"/>
    <cellStyle name="Normal 11 5 8" xfId="7544" xr:uid="{00000000-0005-0000-0000-00006D1D0000}"/>
    <cellStyle name="Normal 11 5 8 2" xfId="7545" xr:uid="{00000000-0005-0000-0000-00006E1D0000}"/>
    <cellStyle name="Normal 11 5 8 2 2" xfId="7546" xr:uid="{00000000-0005-0000-0000-00006F1D0000}"/>
    <cellStyle name="Normal 11 5 8 2 2 2" xfId="7547" xr:uid="{00000000-0005-0000-0000-0000701D0000}"/>
    <cellStyle name="Normal 11 5 8 2 2 2 2" xfId="7548" xr:uid="{00000000-0005-0000-0000-0000711D0000}"/>
    <cellStyle name="Normal 11 5 8 2 2 2_QR_TAB_1.4_1.5_1.11" xfId="7549" xr:uid="{00000000-0005-0000-0000-0000721D0000}"/>
    <cellStyle name="Normal 11 5 8 2 2 3" xfId="7550" xr:uid="{00000000-0005-0000-0000-0000731D0000}"/>
    <cellStyle name="Normal 11 5 8 2 2_QR_TAB_1.4_1.5_1.11" xfId="7551" xr:uid="{00000000-0005-0000-0000-0000741D0000}"/>
    <cellStyle name="Normal 11 5 8 2 3" xfId="7552" xr:uid="{00000000-0005-0000-0000-0000751D0000}"/>
    <cellStyle name="Normal 11 5 8 2 3 2" xfId="7553" xr:uid="{00000000-0005-0000-0000-0000761D0000}"/>
    <cellStyle name="Normal 11 5 8 2 3_QR_TAB_1.4_1.5_1.11" xfId="7554" xr:uid="{00000000-0005-0000-0000-0000771D0000}"/>
    <cellStyle name="Normal 11 5 8 2 4" xfId="7555" xr:uid="{00000000-0005-0000-0000-0000781D0000}"/>
    <cellStyle name="Normal 11 5 8 2_QR_TAB_1.4_1.5_1.11" xfId="7556" xr:uid="{00000000-0005-0000-0000-0000791D0000}"/>
    <cellStyle name="Normal 11 5 8 3" xfId="7557" xr:uid="{00000000-0005-0000-0000-00007A1D0000}"/>
    <cellStyle name="Normal 11 5 8 3 2" xfId="7558" xr:uid="{00000000-0005-0000-0000-00007B1D0000}"/>
    <cellStyle name="Normal 11 5 8 3 2 2" xfId="7559" xr:uid="{00000000-0005-0000-0000-00007C1D0000}"/>
    <cellStyle name="Normal 11 5 8 3 2 2 2" xfId="7560" xr:uid="{00000000-0005-0000-0000-00007D1D0000}"/>
    <cellStyle name="Normal 11 5 8 3 2 2_QR_TAB_1.4_1.5_1.11" xfId="7561" xr:uid="{00000000-0005-0000-0000-00007E1D0000}"/>
    <cellStyle name="Normal 11 5 8 3 2 3" xfId="7562" xr:uid="{00000000-0005-0000-0000-00007F1D0000}"/>
    <cellStyle name="Normal 11 5 8 3 2_QR_TAB_1.4_1.5_1.11" xfId="7563" xr:uid="{00000000-0005-0000-0000-0000801D0000}"/>
    <cellStyle name="Normal 11 5 8 3_QR_TAB_1.4_1.5_1.11" xfId="7564" xr:uid="{00000000-0005-0000-0000-0000811D0000}"/>
    <cellStyle name="Normal 11 5 8 4" xfId="7565" xr:uid="{00000000-0005-0000-0000-0000821D0000}"/>
    <cellStyle name="Normal 11 5 8 4 2" xfId="7566" xr:uid="{00000000-0005-0000-0000-0000831D0000}"/>
    <cellStyle name="Normal 11 5 8 4 2 2" xfId="7567" xr:uid="{00000000-0005-0000-0000-0000841D0000}"/>
    <cellStyle name="Normal 11 5 8 4 2_QR_TAB_1.4_1.5_1.11" xfId="7568" xr:uid="{00000000-0005-0000-0000-0000851D0000}"/>
    <cellStyle name="Normal 11 5 8 4 3" xfId="7569" xr:uid="{00000000-0005-0000-0000-0000861D0000}"/>
    <cellStyle name="Normal 11 5 8 4_QR_TAB_1.4_1.5_1.11" xfId="7570" xr:uid="{00000000-0005-0000-0000-0000871D0000}"/>
    <cellStyle name="Normal 11 5 8 5" xfId="7571" xr:uid="{00000000-0005-0000-0000-0000881D0000}"/>
    <cellStyle name="Normal 11 5 8 5 2" xfId="7572" xr:uid="{00000000-0005-0000-0000-0000891D0000}"/>
    <cellStyle name="Normal 11 5 8 5_QR_TAB_1.4_1.5_1.11" xfId="7573" xr:uid="{00000000-0005-0000-0000-00008A1D0000}"/>
    <cellStyle name="Normal 11 5 8 6" xfId="7574" xr:uid="{00000000-0005-0000-0000-00008B1D0000}"/>
    <cellStyle name="Normal 11 5 8_checks flows" xfId="7575" xr:uid="{00000000-0005-0000-0000-00008C1D0000}"/>
    <cellStyle name="Normal 11 5 9" xfId="7576" xr:uid="{00000000-0005-0000-0000-00008D1D0000}"/>
    <cellStyle name="Normal 11 5 9 2" xfId="7577" xr:uid="{00000000-0005-0000-0000-00008E1D0000}"/>
    <cellStyle name="Normal 11 5 9 2 2" xfId="7578" xr:uid="{00000000-0005-0000-0000-00008F1D0000}"/>
    <cellStyle name="Normal 11 5 9 2 2 2" xfId="7579" xr:uid="{00000000-0005-0000-0000-0000901D0000}"/>
    <cellStyle name="Normal 11 5 9 2 2 2 2" xfId="7580" xr:uid="{00000000-0005-0000-0000-0000911D0000}"/>
    <cellStyle name="Normal 11 5 9 2 2 2_QR_TAB_1.4_1.5_1.11" xfId="7581" xr:uid="{00000000-0005-0000-0000-0000921D0000}"/>
    <cellStyle name="Normal 11 5 9 2 2 3" xfId="7582" xr:uid="{00000000-0005-0000-0000-0000931D0000}"/>
    <cellStyle name="Normal 11 5 9 2 2_QR_TAB_1.4_1.5_1.11" xfId="7583" xr:uid="{00000000-0005-0000-0000-0000941D0000}"/>
    <cellStyle name="Normal 11 5 9 2 3" xfId="7584" xr:uid="{00000000-0005-0000-0000-0000951D0000}"/>
    <cellStyle name="Normal 11 5 9 2 3 2" xfId="7585" xr:uid="{00000000-0005-0000-0000-0000961D0000}"/>
    <cellStyle name="Normal 11 5 9 2 3_QR_TAB_1.4_1.5_1.11" xfId="7586" xr:uid="{00000000-0005-0000-0000-0000971D0000}"/>
    <cellStyle name="Normal 11 5 9 2 4" xfId="7587" xr:uid="{00000000-0005-0000-0000-0000981D0000}"/>
    <cellStyle name="Normal 11 5 9 2_QR_TAB_1.4_1.5_1.11" xfId="7588" xr:uid="{00000000-0005-0000-0000-0000991D0000}"/>
    <cellStyle name="Normal 11 5 9 3" xfId="7589" xr:uid="{00000000-0005-0000-0000-00009A1D0000}"/>
    <cellStyle name="Normal 11 5 9 3 2" xfId="7590" xr:uid="{00000000-0005-0000-0000-00009B1D0000}"/>
    <cellStyle name="Normal 11 5 9 3 2 2" xfId="7591" xr:uid="{00000000-0005-0000-0000-00009C1D0000}"/>
    <cellStyle name="Normal 11 5 9 3 2_QR_TAB_1.4_1.5_1.11" xfId="7592" xr:uid="{00000000-0005-0000-0000-00009D1D0000}"/>
    <cellStyle name="Normal 11 5 9 3 3" xfId="7593" xr:uid="{00000000-0005-0000-0000-00009E1D0000}"/>
    <cellStyle name="Normal 11 5 9 3_QR_TAB_1.4_1.5_1.11" xfId="7594" xr:uid="{00000000-0005-0000-0000-00009F1D0000}"/>
    <cellStyle name="Normal 11 5 9 4" xfId="7595" xr:uid="{00000000-0005-0000-0000-0000A01D0000}"/>
    <cellStyle name="Normal 11 5 9 4 2" xfId="7596" xr:uid="{00000000-0005-0000-0000-0000A11D0000}"/>
    <cellStyle name="Normal 11 5 9 4_QR_TAB_1.4_1.5_1.11" xfId="7597" xr:uid="{00000000-0005-0000-0000-0000A21D0000}"/>
    <cellStyle name="Normal 11 5 9 5" xfId="7598" xr:uid="{00000000-0005-0000-0000-0000A31D0000}"/>
    <cellStyle name="Normal 11 5 9_checks flows" xfId="7599" xr:uid="{00000000-0005-0000-0000-0000A41D0000}"/>
    <cellStyle name="Normal 11 5_AL2" xfId="7600" xr:uid="{00000000-0005-0000-0000-0000A51D0000}"/>
    <cellStyle name="Normal 11 6" xfId="7601" xr:uid="{00000000-0005-0000-0000-0000A61D0000}"/>
    <cellStyle name="Normal 11 6 10" xfId="7602" xr:uid="{00000000-0005-0000-0000-0000A71D0000}"/>
    <cellStyle name="Normal 11 6 10 2" xfId="7603" xr:uid="{00000000-0005-0000-0000-0000A81D0000}"/>
    <cellStyle name="Normal 11 6 10 2 2" xfId="7604" xr:uid="{00000000-0005-0000-0000-0000A91D0000}"/>
    <cellStyle name="Normal 11 6 10 2 2 2" xfId="7605" xr:uid="{00000000-0005-0000-0000-0000AA1D0000}"/>
    <cellStyle name="Normal 11 6 10 2 2_QR_TAB_1.4_1.5_1.11" xfId="7606" xr:uid="{00000000-0005-0000-0000-0000AB1D0000}"/>
    <cellStyle name="Normal 11 6 10 2 3" xfId="7607" xr:uid="{00000000-0005-0000-0000-0000AC1D0000}"/>
    <cellStyle name="Normal 11 6 10 2_QR_TAB_1.4_1.5_1.11" xfId="7608" xr:uid="{00000000-0005-0000-0000-0000AD1D0000}"/>
    <cellStyle name="Normal 11 6 10 3" xfId="7609" xr:uid="{00000000-0005-0000-0000-0000AE1D0000}"/>
    <cellStyle name="Normal 11 6 10 3 2" xfId="7610" xr:uid="{00000000-0005-0000-0000-0000AF1D0000}"/>
    <cellStyle name="Normal 11 6 10 3_QR_TAB_1.4_1.5_1.11" xfId="7611" xr:uid="{00000000-0005-0000-0000-0000B01D0000}"/>
    <cellStyle name="Normal 11 6 10 4" xfId="7612" xr:uid="{00000000-0005-0000-0000-0000B11D0000}"/>
    <cellStyle name="Normal 11 6 10_QR_TAB_1.4_1.5_1.11" xfId="7613" xr:uid="{00000000-0005-0000-0000-0000B21D0000}"/>
    <cellStyle name="Normal 11 6 11" xfId="7614" xr:uid="{00000000-0005-0000-0000-0000B31D0000}"/>
    <cellStyle name="Normal 11 6 11 2" xfId="7615" xr:uid="{00000000-0005-0000-0000-0000B41D0000}"/>
    <cellStyle name="Normal 11 6 11 2 2" xfId="7616" xr:uid="{00000000-0005-0000-0000-0000B51D0000}"/>
    <cellStyle name="Normal 11 6 11 2 2 2" xfId="7617" xr:uid="{00000000-0005-0000-0000-0000B61D0000}"/>
    <cellStyle name="Normal 11 6 11 2 2_QR_TAB_1.4_1.5_1.11" xfId="7618" xr:uid="{00000000-0005-0000-0000-0000B71D0000}"/>
    <cellStyle name="Normal 11 6 11 2 3" xfId="7619" xr:uid="{00000000-0005-0000-0000-0000B81D0000}"/>
    <cellStyle name="Normal 11 6 11 2_QR_TAB_1.4_1.5_1.11" xfId="7620" xr:uid="{00000000-0005-0000-0000-0000B91D0000}"/>
    <cellStyle name="Normal 11 6 11_QR_TAB_1.4_1.5_1.11" xfId="7621" xr:uid="{00000000-0005-0000-0000-0000BA1D0000}"/>
    <cellStyle name="Normal 11 6 12" xfId="7622" xr:uid="{00000000-0005-0000-0000-0000BB1D0000}"/>
    <cellStyle name="Normal 11 6 12 2" xfId="7623" xr:uid="{00000000-0005-0000-0000-0000BC1D0000}"/>
    <cellStyle name="Normal 11 6 12 2 2" xfId="7624" xr:uid="{00000000-0005-0000-0000-0000BD1D0000}"/>
    <cellStyle name="Normal 11 6 12 2_QR_TAB_1.4_1.5_1.11" xfId="7625" xr:uid="{00000000-0005-0000-0000-0000BE1D0000}"/>
    <cellStyle name="Normal 11 6 12 3" xfId="7626" xr:uid="{00000000-0005-0000-0000-0000BF1D0000}"/>
    <cellStyle name="Normal 11 6 12_QR_TAB_1.4_1.5_1.11" xfId="7627" xr:uid="{00000000-0005-0000-0000-0000C01D0000}"/>
    <cellStyle name="Normal 11 6 13" xfId="7628" xr:uid="{00000000-0005-0000-0000-0000C11D0000}"/>
    <cellStyle name="Normal 11 6 13 2" xfId="7629" xr:uid="{00000000-0005-0000-0000-0000C21D0000}"/>
    <cellStyle name="Normal 11 6 13_QR_TAB_1.4_1.5_1.11" xfId="7630" xr:uid="{00000000-0005-0000-0000-0000C31D0000}"/>
    <cellStyle name="Normal 11 6 14" xfId="7631" xr:uid="{00000000-0005-0000-0000-0000C41D0000}"/>
    <cellStyle name="Normal 11 6 2" xfId="7632" xr:uid="{00000000-0005-0000-0000-0000C51D0000}"/>
    <cellStyle name="Normal 11 6 2 10" xfId="7633" xr:uid="{00000000-0005-0000-0000-0000C61D0000}"/>
    <cellStyle name="Normal 11 6 2 10 2" xfId="7634" xr:uid="{00000000-0005-0000-0000-0000C71D0000}"/>
    <cellStyle name="Normal 11 6 2 10 2 2" xfId="7635" xr:uid="{00000000-0005-0000-0000-0000C81D0000}"/>
    <cellStyle name="Normal 11 6 2 10 2 2 2" xfId="7636" xr:uid="{00000000-0005-0000-0000-0000C91D0000}"/>
    <cellStyle name="Normal 11 6 2 10 2 2_QR_TAB_1.4_1.5_1.11" xfId="7637" xr:uid="{00000000-0005-0000-0000-0000CA1D0000}"/>
    <cellStyle name="Normal 11 6 2 10 2 3" xfId="7638" xr:uid="{00000000-0005-0000-0000-0000CB1D0000}"/>
    <cellStyle name="Normal 11 6 2 10 2_QR_TAB_1.4_1.5_1.11" xfId="7639" xr:uid="{00000000-0005-0000-0000-0000CC1D0000}"/>
    <cellStyle name="Normal 11 6 2 10_QR_TAB_1.4_1.5_1.11" xfId="7640" xr:uid="{00000000-0005-0000-0000-0000CD1D0000}"/>
    <cellStyle name="Normal 11 6 2 11" xfId="7641" xr:uid="{00000000-0005-0000-0000-0000CE1D0000}"/>
    <cellStyle name="Normal 11 6 2 11 2" xfId="7642" xr:uid="{00000000-0005-0000-0000-0000CF1D0000}"/>
    <cellStyle name="Normal 11 6 2 11 2 2" xfId="7643" xr:uid="{00000000-0005-0000-0000-0000D01D0000}"/>
    <cellStyle name="Normal 11 6 2 11 2_QR_TAB_1.4_1.5_1.11" xfId="7644" xr:uid="{00000000-0005-0000-0000-0000D11D0000}"/>
    <cellStyle name="Normal 11 6 2 11 3" xfId="7645" xr:uid="{00000000-0005-0000-0000-0000D21D0000}"/>
    <cellStyle name="Normal 11 6 2 11_QR_TAB_1.4_1.5_1.11" xfId="7646" xr:uid="{00000000-0005-0000-0000-0000D31D0000}"/>
    <cellStyle name="Normal 11 6 2 12" xfId="7647" xr:uid="{00000000-0005-0000-0000-0000D41D0000}"/>
    <cellStyle name="Normal 11 6 2 12 2" xfId="7648" xr:uid="{00000000-0005-0000-0000-0000D51D0000}"/>
    <cellStyle name="Normal 11 6 2 12_QR_TAB_1.4_1.5_1.11" xfId="7649" xr:uid="{00000000-0005-0000-0000-0000D61D0000}"/>
    <cellStyle name="Normal 11 6 2 13" xfId="7650" xr:uid="{00000000-0005-0000-0000-0000D71D0000}"/>
    <cellStyle name="Normal 11 6 2 2" xfId="7651" xr:uid="{00000000-0005-0000-0000-0000D81D0000}"/>
    <cellStyle name="Normal 11 6 2 2 10" xfId="7652" xr:uid="{00000000-0005-0000-0000-0000D91D0000}"/>
    <cellStyle name="Normal 11 6 2 2 10 2" xfId="7653" xr:uid="{00000000-0005-0000-0000-0000DA1D0000}"/>
    <cellStyle name="Normal 11 6 2 2 10 2 2" xfId="7654" xr:uid="{00000000-0005-0000-0000-0000DB1D0000}"/>
    <cellStyle name="Normal 11 6 2 2 10 2_QR_TAB_1.4_1.5_1.11" xfId="7655" xr:uid="{00000000-0005-0000-0000-0000DC1D0000}"/>
    <cellStyle name="Normal 11 6 2 2 10 3" xfId="7656" xr:uid="{00000000-0005-0000-0000-0000DD1D0000}"/>
    <cellStyle name="Normal 11 6 2 2 10_QR_TAB_1.4_1.5_1.11" xfId="7657" xr:uid="{00000000-0005-0000-0000-0000DE1D0000}"/>
    <cellStyle name="Normal 11 6 2 2 11" xfId="7658" xr:uid="{00000000-0005-0000-0000-0000DF1D0000}"/>
    <cellStyle name="Normal 11 6 2 2 11 2" xfId="7659" xr:uid="{00000000-0005-0000-0000-0000E01D0000}"/>
    <cellStyle name="Normal 11 6 2 2 11_QR_TAB_1.4_1.5_1.11" xfId="7660" xr:uid="{00000000-0005-0000-0000-0000E11D0000}"/>
    <cellStyle name="Normal 11 6 2 2 12" xfId="7661" xr:uid="{00000000-0005-0000-0000-0000E21D0000}"/>
    <cellStyle name="Normal 11 6 2 2 2" xfId="7662" xr:uid="{00000000-0005-0000-0000-0000E31D0000}"/>
    <cellStyle name="Normal 11 6 2 2 2 2" xfId="7663" xr:uid="{00000000-0005-0000-0000-0000E41D0000}"/>
    <cellStyle name="Normal 11 6 2 2 2 2 2" xfId="7664" xr:uid="{00000000-0005-0000-0000-0000E51D0000}"/>
    <cellStyle name="Normal 11 6 2 2 2 2 2 2" xfId="7665" xr:uid="{00000000-0005-0000-0000-0000E61D0000}"/>
    <cellStyle name="Normal 11 6 2 2 2 2 2 2 2" xfId="7666" xr:uid="{00000000-0005-0000-0000-0000E71D0000}"/>
    <cellStyle name="Normal 11 6 2 2 2 2 2 2 2 2" xfId="7667" xr:uid="{00000000-0005-0000-0000-0000E81D0000}"/>
    <cellStyle name="Normal 11 6 2 2 2 2 2 2 2_QR_TAB_1.4_1.5_1.11" xfId="7668" xr:uid="{00000000-0005-0000-0000-0000E91D0000}"/>
    <cellStyle name="Normal 11 6 2 2 2 2 2 2 3" xfId="7669" xr:uid="{00000000-0005-0000-0000-0000EA1D0000}"/>
    <cellStyle name="Normal 11 6 2 2 2 2 2 2_QR_TAB_1.4_1.5_1.11" xfId="7670" xr:uid="{00000000-0005-0000-0000-0000EB1D0000}"/>
    <cellStyle name="Normal 11 6 2 2 2 2 2 3" xfId="7671" xr:uid="{00000000-0005-0000-0000-0000EC1D0000}"/>
    <cellStyle name="Normal 11 6 2 2 2 2 2 3 2" xfId="7672" xr:uid="{00000000-0005-0000-0000-0000ED1D0000}"/>
    <cellStyle name="Normal 11 6 2 2 2 2 2 3_QR_TAB_1.4_1.5_1.11" xfId="7673" xr:uid="{00000000-0005-0000-0000-0000EE1D0000}"/>
    <cellStyle name="Normal 11 6 2 2 2 2 2 4" xfId="7674" xr:uid="{00000000-0005-0000-0000-0000EF1D0000}"/>
    <cellStyle name="Normal 11 6 2 2 2 2 2_QR_TAB_1.4_1.5_1.11" xfId="7675" xr:uid="{00000000-0005-0000-0000-0000F01D0000}"/>
    <cellStyle name="Normal 11 6 2 2 2 2 3" xfId="7676" xr:uid="{00000000-0005-0000-0000-0000F11D0000}"/>
    <cellStyle name="Normal 11 6 2 2 2 2 3 2" xfId="7677" xr:uid="{00000000-0005-0000-0000-0000F21D0000}"/>
    <cellStyle name="Normal 11 6 2 2 2 2 3 2 2" xfId="7678" xr:uid="{00000000-0005-0000-0000-0000F31D0000}"/>
    <cellStyle name="Normal 11 6 2 2 2 2 3 2 2 2" xfId="7679" xr:uid="{00000000-0005-0000-0000-0000F41D0000}"/>
    <cellStyle name="Normal 11 6 2 2 2 2 3 2 2_QR_TAB_1.4_1.5_1.11" xfId="7680" xr:uid="{00000000-0005-0000-0000-0000F51D0000}"/>
    <cellStyle name="Normal 11 6 2 2 2 2 3 2 3" xfId="7681" xr:uid="{00000000-0005-0000-0000-0000F61D0000}"/>
    <cellStyle name="Normal 11 6 2 2 2 2 3 2_QR_TAB_1.4_1.5_1.11" xfId="7682" xr:uid="{00000000-0005-0000-0000-0000F71D0000}"/>
    <cellStyle name="Normal 11 6 2 2 2 2 3_QR_TAB_1.4_1.5_1.11" xfId="7683" xr:uid="{00000000-0005-0000-0000-0000F81D0000}"/>
    <cellStyle name="Normal 11 6 2 2 2 2 4" xfId="7684" xr:uid="{00000000-0005-0000-0000-0000F91D0000}"/>
    <cellStyle name="Normal 11 6 2 2 2 2 4 2" xfId="7685" xr:uid="{00000000-0005-0000-0000-0000FA1D0000}"/>
    <cellStyle name="Normal 11 6 2 2 2 2 4 2 2" xfId="7686" xr:uid="{00000000-0005-0000-0000-0000FB1D0000}"/>
    <cellStyle name="Normal 11 6 2 2 2 2 4 2_QR_TAB_1.4_1.5_1.11" xfId="7687" xr:uid="{00000000-0005-0000-0000-0000FC1D0000}"/>
    <cellStyle name="Normal 11 6 2 2 2 2 4 3" xfId="7688" xr:uid="{00000000-0005-0000-0000-0000FD1D0000}"/>
    <cellStyle name="Normal 11 6 2 2 2 2 4_QR_TAB_1.4_1.5_1.11" xfId="7689" xr:uid="{00000000-0005-0000-0000-0000FE1D0000}"/>
    <cellStyle name="Normal 11 6 2 2 2 2 5" xfId="7690" xr:uid="{00000000-0005-0000-0000-0000FF1D0000}"/>
    <cellStyle name="Normal 11 6 2 2 2 2 5 2" xfId="7691" xr:uid="{00000000-0005-0000-0000-0000001E0000}"/>
    <cellStyle name="Normal 11 6 2 2 2 2 5_QR_TAB_1.4_1.5_1.11" xfId="7692" xr:uid="{00000000-0005-0000-0000-0000011E0000}"/>
    <cellStyle name="Normal 11 6 2 2 2 2 6" xfId="7693" xr:uid="{00000000-0005-0000-0000-0000021E0000}"/>
    <cellStyle name="Normal 11 6 2 2 2 2_checks flows" xfId="7694" xr:uid="{00000000-0005-0000-0000-0000031E0000}"/>
    <cellStyle name="Normal 11 6 2 2 2 3" xfId="7695" xr:uid="{00000000-0005-0000-0000-0000041E0000}"/>
    <cellStyle name="Normal 11 6 2 2 2 3 2" xfId="7696" xr:uid="{00000000-0005-0000-0000-0000051E0000}"/>
    <cellStyle name="Normal 11 6 2 2 2 3 2 2" xfId="7697" xr:uid="{00000000-0005-0000-0000-0000061E0000}"/>
    <cellStyle name="Normal 11 6 2 2 2 3 2 2 2" xfId="7698" xr:uid="{00000000-0005-0000-0000-0000071E0000}"/>
    <cellStyle name="Normal 11 6 2 2 2 3 2 2 2 2" xfId="7699" xr:uid="{00000000-0005-0000-0000-0000081E0000}"/>
    <cellStyle name="Normal 11 6 2 2 2 3 2 2 2_QR_TAB_1.4_1.5_1.11" xfId="7700" xr:uid="{00000000-0005-0000-0000-0000091E0000}"/>
    <cellStyle name="Normal 11 6 2 2 2 3 2 2 3" xfId="7701" xr:uid="{00000000-0005-0000-0000-00000A1E0000}"/>
    <cellStyle name="Normal 11 6 2 2 2 3 2 2_QR_TAB_1.4_1.5_1.11" xfId="7702" xr:uid="{00000000-0005-0000-0000-00000B1E0000}"/>
    <cellStyle name="Normal 11 6 2 2 2 3 2 3" xfId="7703" xr:uid="{00000000-0005-0000-0000-00000C1E0000}"/>
    <cellStyle name="Normal 11 6 2 2 2 3 2 3 2" xfId="7704" xr:uid="{00000000-0005-0000-0000-00000D1E0000}"/>
    <cellStyle name="Normal 11 6 2 2 2 3 2 3_QR_TAB_1.4_1.5_1.11" xfId="7705" xr:uid="{00000000-0005-0000-0000-00000E1E0000}"/>
    <cellStyle name="Normal 11 6 2 2 2 3 2 4" xfId="7706" xr:uid="{00000000-0005-0000-0000-00000F1E0000}"/>
    <cellStyle name="Normal 11 6 2 2 2 3 2_QR_TAB_1.4_1.5_1.11" xfId="7707" xr:uid="{00000000-0005-0000-0000-0000101E0000}"/>
    <cellStyle name="Normal 11 6 2 2 2 3 3" xfId="7708" xr:uid="{00000000-0005-0000-0000-0000111E0000}"/>
    <cellStyle name="Normal 11 6 2 2 2 3 3 2" xfId="7709" xr:uid="{00000000-0005-0000-0000-0000121E0000}"/>
    <cellStyle name="Normal 11 6 2 2 2 3 3 2 2" xfId="7710" xr:uid="{00000000-0005-0000-0000-0000131E0000}"/>
    <cellStyle name="Normal 11 6 2 2 2 3 3 2_QR_TAB_1.4_1.5_1.11" xfId="7711" xr:uid="{00000000-0005-0000-0000-0000141E0000}"/>
    <cellStyle name="Normal 11 6 2 2 2 3 3 3" xfId="7712" xr:uid="{00000000-0005-0000-0000-0000151E0000}"/>
    <cellStyle name="Normal 11 6 2 2 2 3 3_QR_TAB_1.4_1.5_1.11" xfId="7713" xr:uid="{00000000-0005-0000-0000-0000161E0000}"/>
    <cellStyle name="Normal 11 6 2 2 2 3 4" xfId="7714" xr:uid="{00000000-0005-0000-0000-0000171E0000}"/>
    <cellStyle name="Normal 11 6 2 2 2 3 4 2" xfId="7715" xr:uid="{00000000-0005-0000-0000-0000181E0000}"/>
    <cellStyle name="Normal 11 6 2 2 2 3 4_QR_TAB_1.4_1.5_1.11" xfId="7716" xr:uid="{00000000-0005-0000-0000-0000191E0000}"/>
    <cellStyle name="Normal 11 6 2 2 2 3 5" xfId="7717" xr:uid="{00000000-0005-0000-0000-00001A1E0000}"/>
    <cellStyle name="Normal 11 6 2 2 2 3_checks flows" xfId="7718" xr:uid="{00000000-0005-0000-0000-00001B1E0000}"/>
    <cellStyle name="Normal 11 6 2 2 2 4" xfId="7719" xr:uid="{00000000-0005-0000-0000-00001C1E0000}"/>
    <cellStyle name="Normal 11 6 2 2 2 4 2" xfId="7720" xr:uid="{00000000-0005-0000-0000-00001D1E0000}"/>
    <cellStyle name="Normal 11 6 2 2 2 4 2 2" xfId="7721" xr:uid="{00000000-0005-0000-0000-00001E1E0000}"/>
    <cellStyle name="Normal 11 6 2 2 2 4 2 2 2" xfId="7722" xr:uid="{00000000-0005-0000-0000-00001F1E0000}"/>
    <cellStyle name="Normal 11 6 2 2 2 4 2 2_QR_TAB_1.4_1.5_1.11" xfId="7723" xr:uid="{00000000-0005-0000-0000-0000201E0000}"/>
    <cellStyle name="Normal 11 6 2 2 2 4 2 3" xfId="7724" xr:uid="{00000000-0005-0000-0000-0000211E0000}"/>
    <cellStyle name="Normal 11 6 2 2 2 4 2_QR_TAB_1.4_1.5_1.11" xfId="7725" xr:uid="{00000000-0005-0000-0000-0000221E0000}"/>
    <cellStyle name="Normal 11 6 2 2 2 4 3" xfId="7726" xr:uid="{00000000-0005-0000-0000-0000231E0000}"/>
    <cellStyle name="Normal 11 6 2 2 2 4 3 2" xfId="7727" xr:uid="{00000000-0005-0000-0000-0000241E0000}"/>
    <cellStyle name="Normal 11 6 2 2 2 4 3_QR_TAB_1.4_1.5_1.11" xfId="7728" xr:uid="{00000000-0005-0000-0000-0000251E0000}"/>
    <cellStyle name="Normal 11 6 2 2 2 4 4" xfId="7729" xr:uid="{00000000-0005-0000-0000-0000261E0000}"/>
    <cellStyle name="Normal 11 6 2 2 2 4_QR_TAB_1.4_1.5_1.11" xfId="7730" xr:uid="{00000000-0005-0000-0000-0000271E0000}"/>
    <cellStyle name="Normal 11 6 2 2 2 5" xfId="7731" xr:uid="{00000000-0005-0000-0000-0000281E0000}"/>
    <cellStyle name="Normal 11 6 2 2 2 5 2" xfId="7732" xr:uid="{00000000-0005-0000-0000-0000291E0000}"/>
    <cellStyle name="Normal 11 6 2 2 2 5 2 2" xfId="7733" xr:uid="{00000000-0005-0000-0000-00002A1E0000}"/>
    <cellStyle name="Normal 11 6 2 2 2 5 2 2 2" xfId="7734" xr:uid="{00000000-0005-0000-0000-00002B1E0000}"/>
    <cellStyle name="Normal 11 6 2 2 2 5 2 2_QR_TAB_1.4_1.5_1.11" xfId="7735" xr:uid="{00000000-0005-0000-0000-00002C1E0000}"/>
    <cellStyle name="Normal 11 6 2 2 2 5 2 3" xfId="7736" xr:uid="{00000000-0005-0000-0000-00002D1E0000}"/>
    <cellStyle name="Normal 11 6 2 2 2 5 2_QR_TAB_1.4_1.5_1.11" xfId="7737" xr:uid="{00000000-0005-0000-0000-00002E1E0000}"/>
    <cellStyle name="Normal 11 6 2 2 2 5_QR_TAB_1.4_1.5_1.11" xfId="7738" xr:uid="{00000000-0005-0000-0000-00002F1E0000}"/>
    <cellStyle name="Normal 11 6 2 2 2 6" xfId="7739" xr:uid="{00000000-0005-0000-0000-0000301E0000}"/>
    <cellStyle name="Normal 11 6 2 2 2 6 2" xfId="7740" xr:uid="{00000000-0005-0000-0000-0000311E0000}"/>
    <cellStyle name="Normal 11 6 2 2 2 6 2 2" xfId="7741" xr:uid="{00000000-0005-0000-0000-0000321E0000}"/>
    <cellStyle name="Normal 11 6 2 2 2 6 2_QR_TAB_1.4_1.5_1.11" xfId="7742" xr:uid="{00000000-0005-0000-0000-0000331E0000}"/>
    <cellStyle name="Normal 11 6 2 2 2 6 3" xfId="7743" xr:uid="{00000000-0005-0000-0000-0000341E0000}"/>
    <cellStyle name="Normal 11 6 2 2 2 6_QR_TAB_1.4_1.5_1.11" xfId="7744" xr:uid="{00000000-0005-0000-0000-0000351E0000}"/>
    <cellStyle name="Normal 11 6 2 2 2 7" xfId="7745" xr:uid="{00000000-0005-0000-0000-0000361E0000}"/>
    <cellStyle name="Normal 11 6 2 2 2 7 2" xfId="7746" xr:uid="{00000000-0005-0000-0000-0000371E0000}"/>
    <cellStyle name="Normal 11 6 2 2 2 7_QR_TAB_1.4_1.5_1.11" xfId="7747" xr:uid="{00000000-0005-0000-0000-0000381E0000}"/>
    <cellStyle name="Normal 11 6 2 2 2 8" xfId="7748" xr:uid="{00000000-0005-0000-0000-0000391E0000}"/>
    <cellStyle name="Normal 11 6 2 2 2_checks flows" xfId="7749" xr:uid="{00000000-0005-0000-0000-00003A1E0000}"/>
    <cellStyle name="Normal 11 6 2 2 3" xfId="7750" xr:uid="{00000000-0005-0000-0000-00003B1E0000}"/>
    <cellStyle name="Normal 11 6 2 2 3 2" xfId="7751" xr:uid="{00000000-0005-0000-0000-00003C1E0000}"/>
    <cellStyle name="Normal 11 6 2 2 3 2 2" xfId="7752" xr:uid="{00000000-0005-0000-0000-00003D1E0000}"/>
    <cellStyle name="Normal 11 6 2 2 3 2 2 2" xfId="7753" xr:uid="{00000000-0005-0000-0000-00003E1E0000}"/>
    <cellStyle name="Normal 11 6 2 2 3 2 2 2 2" xfId="7754" xr:uid="{00000000-0005-0000-0000-00003F1E0000}"/>
    <cellStyle name="Normal 11 6 2 2 3 2 2 2_QR_TAB_1.4_1.5_1.11" xfId="7755" xr:uid="{00000000-0005-0000-0000-0000401E0000}"/>
    <cellStyle name="Normal 11 6 2 2 3 2 2 3" xfId="7756" xr:uid="{00000000-0005-0000-0000-0000411E0000}"/>
    <cellStyle name="Normal 11 6 2 2 3 2 2_QR_TAB_1.4_1.5_1.11" xfId="7757" xr:uid="{00000000-0005-0000-0000-0000421E0000}"/>
    <cellStyle name="Normal 11 6 2 2 3 2 3" xfId="7758" xr:uid="{00000000-0005-0000-0000-0000431E0000}"/>
    <cellStyle name="Normal 11 6 2 2 3 2 3 2" xfId="7759" xr:uid="{00000000-0005-0000-0000-0000441E0000}"/>
    <cellStyle name="Normal 11 6 2 2 3 2 3_QR_TAB_1.4_1.5_1.11" xfId="7760" xr:uid="{00000000-0005-0000-0000-0000451E0000}"/>
    <cellStyle name="Normal 11 6 2 2 3 2 4" xfId="7761" xr:uid="{00000000-0005-0000-0000-0000461E0000}"/>
    <cellStyle name="Normal 11 6 2 2 3 2_QR_TAB_1.4_1.5_1.11" xfId="7762" xr:uid="{00000000-0005-0000-0000-0000471E0000}"/>
    <cellStyle name="Normal 11 6 2 2 3 3" xfId="7763" xr:uid="{00000000-0005-0000-0000-0000481E0000}"/>
    <cellStyle name="Normal 11 6 2 2 3 3 2" xfId="7764" xr:uid="{00000000-0005-0000-0000-0000491E0000}"/>
    <cellStyle name="Normal 11 6 2 2 3 3 2 2" xfId="7765" xr:uid="{00000000-0005-0000-0000-00004A1E0000}"/>
    <cellStyle name="Normal 11 6 2 2 3 3 2 2 2" xfId="7766" xr:uid="{00000000-0005-0000-0000-00004B1E0000}"/>
    <cellStyle name="Normal 11 6 2 2 3 3 2 2_QR_TAB_1.4_1.5_1.11" xfId="7767" xr:uid="{00000000-0005-0000-0000-00004C1E0000}"/>
    <cellStyle name="Normal 11 6 2 2 3 3 2 3" xfId="7768" xr:uid="{00000000-0005-0000-0000-00004D1E0000}"/>
    <cellStyle name="Normal 11 6 2 2 3 3 2_QR_TAB_1.4_1.5_1.11" xfId="7769" xr:uid="{00000000-0005-0000-0000-00004E1E0000}"/>
    <cellStyle name="Normal 11 6 2 2 3 3_QR_TAB_1.4_1.5_1.11" xfId="7770" xr:uid="{00000000-0005-0000-0000-00004F1E0000}"/>
    <cellStyle name="Normal 11 6 2 2 3 4" xfId="7771" xr:uid="{00000000-0005-0000-0000-0000501E0000}"/>
    <cellStyle name="Normal 11 6 2 2 3 4 2" xfId="7772" xr:uid="{00000000-0005-0000-0000-0000511E0000}"/>
    <cellStyle name="Normal 11 6 2 2 3 4 2 2" xfId="7773" xr:uid="{00000000-0005-0000-0000-0000521E0000}"/>
    <cellStyle name="Normal 11 6 2 2 3 4 2_QR_TAB_1.4_1.5_1.11" xfId="7774" xr:uid="{00000000-0005-0000-0000-0000531E0000}"/>
    <cellStyle name="Normal 11 6 2 2 3 4 3" xfId="7775" xr:uid="{00000000-0005-0000-0000-0000541E0000}"/>
    <cellStyle name="Normal 11 6 2 2 3 4_QR_TAB_1.4_1.5_1.11" xfId="7776" xr:uid="{00000000-0005-0000-0000-0000551E0000}"/>
    <cellStyle name="Normal 11 6 2 2 3 5" xfId="7777" xr:uid="{00000000-0005-0000-0000-0000561E0000}"/>
    <cellStyle name="Normal 11 6 2 2 3 5 2" xfId="7778" xr:uid="{00000000-0005-0000-0000-0000571E0000}"/>
    <cellStyle name="Normal 11 6 2 2 3 5_QR_TAB_1.4_1.5_1.11" xfId="7779" xr:uid="{00000000-0005-0000-0000-0000581E0000}"/>
    <cellStyle name="Normal 11 6 2 2 3 6" xfId="7780" xr:uid="{00000000-0005-0000-0000-0000591E0000}"/>
    <cellStyle name="Normal 11 6 2 2 3_checks flows" xfId="7781" xr:uid="{00000000-0005-0000-0000-00005A1E0000}"/>
    <cellStyle name="Normal 11 6 2 2 4" xfId="7782" xr:uid="{00000000-0005-0000-0000-00005B1E0000}"/>
    <cellStyle name="Normal 11 6 2 2 4 2" xfId="7783" xr:uid="{00000000-0005-0000-0000-00005C1E0000}"/>
    <cellStyle name="Normal 11 6 2 2 4 2 2" xfId="7784" xr:uid="{00000000-0005-0000-0000-00005D1E0000}"/>
    <cellStyle name="Normal 11 6 2 2 4 2 2 2" xfId="7785" xr:uid="{00000000-0005-0000-0000-00005E1E0000}"/>
    <cellStyle name="Normal 11 6 2 2 4 2 2 2 2" xfId="7786" xr:uid="{00000000-0005-0000-0000-00005F1E0000}"/>
    <cellStyle name="Normal 11 6 2 2 4 2 2 2_QR_TAB_1.4_1.5_1.11" xfId="7787" xr:uid="{00000000-0005-0000-0000-0000601E0000}"/>
    <cellStyle name="Normal 11 6 2 2 4 2 2 3" xfId="7788" xr:uid="{00000000-0005-0000-0000-0000611E0000}"/>
    <cellStyle name="Normal 11 6 2 2 4 2 2_QR_TAB_1.4_1.5_1.11" xfId="7789" xr:uid="{00000000-0005-0000-0000-0000621E0000}"/>
    <cellStyle name="Normal 11 6 2 2 4 2 3" xfId="7790" xr:uid="{00000000-0005-0000-0000-0000631E0000}"/>
    <cellStyle name="Normal 11 6 2 2 4 2 3 2" xfId="7791" xr:uid="{00000000-0005-0000-0000-0000641E0000}"/>
    <cellStyle name="Normal 11 6 2 2 4 2 3_QR_TAB_1.4_1.5_1.11" xfId="7792" xr:uid="{00000000-0005-0000-0000-0000651E0000}"/>
    <cellStyle name="Normal 11 6 2 2 4 2 4" xfId="7793" xr:uid="{00000000-0005-0000-0000-0000661E0000}"/>
    <cellStyle name="Normal 11 6 2 2 4 2_QR_TAB_1.4_1.5_1.11" xfId="7794" xr:uid="{00000000-0005-0000-0000-0000671E0000}"/>
    <cellStyle name="Normal 11 6 2 2 4 3" xfId="7795" xr:uid="{00000000-0005-0000-0000-0000681E0000}"/>
    <cellStyle name="Normal 11 6 2 2 4 3 2" xfId="7796" xr:uid="{00000000-0005-0000-0000-0000691E0000}"/>
    <cellStyle name="Normal 11 6 2 2 4 3 2 2" xfId="7797" xr:uid="{00000000-0005-0000-0000-00006A1E0000}"/>
    <cellStyle name="Normal 11 6 2 2 4 3 2 2 2" xfId="7798" xr:uid="{00000000-0005-0000-0000-00006B1E0000}"/>
    <cellStyle name="Normal 11 6 2 2 4 3 2 2_QR_TAB_1.4_1.5_1.11" xfId="7799" xr:uid="{00000000-0005-0000-0000-00006C1E0000}"/>
    <cellStyle name="Normal 11 6 2 2 4 3 2 3" xfId="7800" xr:uid="{00000000-0005-0000-0000-00006D1E0000}"/>
    <cellStyle name="Normal 11 6 2 2 4 3 2_QR_TAB_1.4_1.5_1.11" xfId="7801" xr:uid="{00000000-0005-0000-0000-00006E1E0000}"/>
    <cellStyle name="Normal 11 6 2 2 4 3_QR_TAB_1.4_1.5_1.11" xfId="7802" xr:uid="{00000000-0005-0000-0000-00006F1E0000}"/>
    <cellStyle name="Normal 11 6 2 2 4 4" xfId="7803" xr:uid="{00000000-0005-0000-0000-0000701E0000}"/>
    <cellStyle name="Normal 11 6 2 2 4 4 2" xfId="7804" xr:uid="{00000000-0005-0000-0000-0000711E0000}"/>
    <cellStyle name="Normal 11 6 2 2 4 4 2 2" xfId="7805" xr:uid="{00000000-0005-0000-0000-0000721E0000}"/>
    <cellStyle name="Normal 11 6 2 2 4 4 2_QR_TAB_1.4_1.5_1.11" xfId="7806" xr:uid="{00000000-0005-0000-0000-0000731E0000}"/>
    <cellStyle name="Normal 11 6 2 2 4 4 3" xfId="7807" xr:uid="{00000000-0005-0000-0000-0000741E0000}"/>
    <cellStyle name="Normal 11 6 2 2 4 4_QR_TAB_1.4_1.5_1.11" xfId="7808" xr:uid="{00000000-0005-0000-0000-0000751E0000}"/>
    <cellStyle name="Normal 11 6 2 2 4 5" xfId="7809" xr:uid="{00000000-0005-0000-0000-0000761E0000}"/>
    <cellStyle name="Normal 11 6 2 2 4 5 2" xfId="7810" xr:uid="{00000000-0005-0000-0000-0000771E0000}"/>
    <cellStyle name="Normal 11 6 2 2 4 5_QR_TAB_1.4_1.5_1.11" xfId="7811" xr:uid="{00000000-0005-0000-0000-0000781E0000}"/>
    <cellStyle name="Normal 11 6 2 2 4 6" xfId="7812" xr:uid="{00000000-0005-0000-0000-0000791E0000}"/>
    <cellStyle name="Normal 11 6 2 2 4_checks flows" xfId="7813" xr:uid="{00000000-0005-0000-0000-00007A1E0000}"/>
    <cellStyle name="Normal 11 6 2 2 5" xfId="7814" xr:uid="{00000000-0005-0000-0000-00007B1E0000}"/>
    <cellStyle name="Normal 11 6 2 2 5 2" xfId="7815" xr:uid="{00000000-0005-0000-0000-00007C1E0000}"/>
    <cellStyle name="Normal 11 6 2 2 5 2 2" xfId="7816" xr:uid="{00000000-0005-0000-0000-00007D1E0000}"/>
    <cellStyle name="Normal 11 6 2 2 5 2 2 2" xfId="7817" xr:uid="{00000000-0005-0000-0000-00007E1E0000}"/>
    <cellStyle name="Normal 11 6 2 2 5 2 2 2 2" xfId="7818" xr:uid="{00000000-0005-0000-0000-00007F1E0000}"/>
    <cellStyle name="Normal 11 6 2 2 5 2 2 2_QR_TAB_1.4_1.5_1.11" xfId="7819" xr:uid="{00000000-0005-0000-0000-0000801E0000}"/>
    <cellStyle name="Normal 11 6 2 2 5 2 2 3" xfId="7820" xr:uid="{00000000-0005-0000-0000-0000811E0000}"/>
    <cellStyle name="Normal 11 6 2 2 5 2 2_QR_TAB_1.4_1.5_1.11" xfId="7821" xr:uid="{00000000-0005-0000-0000-0000821E0000}"/>
    <cellStyle name="Normal 11 6 2 2 5 2 3" xfId="7822" xr:uid="{00000000-0005-0000-0000-0000831E0000}"/>
    <cellStyle name="Normal 11 6 2 2 5 2 3 2" xfId="7823" xr:uid="{00000000-0005-0000-0000-0000841E0000}"/>
    <cellStyle name="Normal 11 6 2 2 5 2 3_QR_TAB_1.4_1.5_1.11" xfId="7824" xr:uid="{00000000-0005-0000-0000-0000851E0000}"/>
    <cellStyle name="Normal 11 6 2 2 5 2 4" xfId="7825" xr:uid="{00000000-0005-0000-0000-0000861E0000}"/>
    <cellStyle name="Normal 11 6 2 2 5 2_QR_TAB_1.4_1.5_1.11" xfId="7826" xr:uid="{00000000-0005-0000-0000-0000871E0000}"/>
    <cellStyle name="Normal 11 6 2 2 5 3" xfId="7827" xr:uid="{00000000-0005-0000-0000-0000881E0000}"/>
    <cellStyle name="Normal 11 6 2 2 5 3 2" xfId="7828" xr:uid="{00000000-0005-0000-0000-0000891E0000}"/>
    <cellStyle name="Normal 11 6 2 2 5 3 2 2" xfId="7829" xr:uid="{00000000-0005-0000-0000-00008A1E0000}"/>
    <cellStyle name="Normal 11 6 2 2 5 3 2 2 2" xfId="7830" xr:uid="{00000000-0005-0000-0000-00008B1E0000}"/>
    <cellStyle name="Normal 11 6 2 2 5 3 2 2_QR_TAB_1.4_1.5_1.11" xfId="7831" xr:uid="{00000000-0005-0000-0000-00008C1E0000}"/>
    <cellStyle name="Normal 11 6 2 2 5 3 2 3" xfId="7832" xr:uid="{00000000-0005-0000-0000-00008D1E0000}"/>
    <cellStyle name="Normal 11 6 2 2 5 3 2_QR_TAB_1.4_1.5_1.11" xfId="7833" xr:uid="{00000000-0005-0000-0000-00008E1E0000}"/>
    <cellStyle name="Normal 11 6 2 2 5 3_QR_TAB_1.4_1.5_1.11" xfId="7834" xr:uid="{00000000-0005-0000-0000-00008F1E0000}"/>
    <cellStyle name="Normal 11 6 2 2 5 4" xfId="7835" xr:uid="{00000000-0005-0000-0000-0000901E0000}"/>
    <cellStyle name="Normal 11 6 2 2 5 4 2" xfId="7836" xr:uid="{00000000-0005-0000-0000-0000911E0000}"/>
    <cellStyle name="Normal 11 6 2 2 5 4 2 2" xfId="7837" xr:uid="{00000000-0005-0000-0000-0000921E0000}"/>
    <cellStyle name="Normal 11 6 2 2 5 4 2_QR_TAB_1.4_1.5_1.11" xfId="7838" xr:uid="{00000000-0005-0000-0000-0000931E0000}"/>
    <cellStyle name="Normal 11 6 2 2 5 4 3" xfId="7839" xr:uid="{00000000-0005-0000-0000-0000941E0000}"/>
    <cellStyle name="Normal 11 6 2 2 5 4_QR_TAB_1.4_1.5_1.11" xfId="7840" xr:uid="{00000000-0005-0000-0000-0000951E0000}"/>
    <cellStyle name="Normal 11 6 2 2 5 5" xfId="7841" xr:uid="{00000000-0005-0000-0000-0000961E0000}"/>
    <cellStyle name="Normal 11 6 2 2 5 5 2" xfId="7842" xr:uid="{00000000-0005-0000-0000-0000971E0000}"/>
    <cellStyle name="Normal 11 6 2 2 5 5_QR_TAB_1.4_1.5_1.11" xfId="7843" xr:uid="{00000000-0005-0000-0000-0000981E0000}"/>
    <cellStyle name="Normal 11 6 2 2 5 6" xfId="7844" xr:uid="{00000000-0005-0000-0000-0000991E0000}"/>
    <cellStyle name="Normal 11 6 2 2 5_checks flows" xfId="7845" xr:uid="{00000000-0005-0000-0000-00009A1E0000}"/>
    <cellStyle name="Normal 11 6 2 2 6" xfId="7846" xr:uid="{00000000-0005-0000-0000-00009B1E0000}"/>
    <cellStyle name="Normal 11 6 2 2 6 2" xfId="7847" xr:uid="{00000000-0005-0000-0000-00009C1E0000}"/>
    <cellStyle name="Normal 11 6 2 2 6 2 2" xfId="7848" xr:uid="{00000000-0005-0000-0000-00009D1E0000}"/>
    <cellStyle name="Normal 11 6 2 2 6 2 2 2" xfId="7849" xr:uid="{00000000-0005-0000-0000-00009E1E0000}"/>
    <cellStyle name="Normal 11 6 2 2 6 2 2 2 2" xfId="7850" xr:uid="{00000000-0005-0000-0000-00009F1E0000}"/>
    <cellStyle name="Normal 11 6 2 2 6 2 2 2_QR_TAB_1.4_1.5_1.11" xfId="7851" xr:uid="{00000000-0005-0000-0000-0000A01E0000}"/>
    <cellStyle name="Normal 11 6 2 2 6 2 2 3" xfId="7852" xr:uid="{00000000-0005-0000-0000-0000A11E0000}"/>
    <cellStyle name="Normal 11 6 2 2 6 2 2_QR_TAB_1.4_1.5_1.11" xfId="7853" xr:uid="{00000000-0005-0000-0000-0000A21E0000}"/>
    <cellStyle name="Normal 11 6 2 2 6 2 3" xfId="7854" xr:uid="{00000000-0005-0000-0000-0000A31E0000}"/>
    <cellStyle name="Normal 11 6 2 2 6 2 3 2" xfId="7855" xr:uid="{00000000-0005-0000-0000-0000A41E0000}"/>
    <cellStyle name="Normal 11 6 2 2 6 2 3_QR_TAB_1.4_1.5_1.11" xfId="7856" xr:uid="{00000000-0005-0000-0000-0000A51E0000}"/>
    <cellStyle name="Normal 11 6 2 2 6 2 4" xfId="7857" xr:uid="{00000000-0005-0000-0000-0000A61E0000}"/>
    <cellStyle name="Normal 11 6 2 2 6 2_QR_TAB_1.4_1.5_1.11" xfId="7858" xr:uid="{00000000-0005-0000-0000-0000A71E0000}"/>
    <cellStyle name="Normal 11 6 2 2 6 3" xfId="7859" xr:uid="{00000000-0005-0000-0000-0000A81E0000}"/>
    <cellStyle name="Normal 11 6 2 2 6 3 2" xfId="7860" xr:uid="{00000000-0005-0000-0000-0000A91E0000}"/>
    <cellStyle name="Normal 11 6 2 2 6 3 2 2" xfId="7861" xr:uid="{00000000-0005-0000-0000-0000AA1E0000}"/>
    <cellStyle name="Normal 11 6 2 2 6 3 2 2 2" xfId="7862" xr:uid="{00000000-0005-0000-0000-0000AB1E0000}"/>
    <cellStyle name="Normal 11 6 2 2 6 3 2 2_QR_TAB_1.4_1.5_1.11" xfId="7863" xr:uid="{00000000-0005-0000-0000-0000AC1E0000}"/>
    <cellStyle name="Normal 11 6 2 2 6 3 2 3" xfId="7864" xr:uid="{00000000-0005-0000-0000-0000AD1E0000}"/>
    <cellStyle name="Normal 11 6 2 2 6 3 2_QR_TAB_1.4_1.5_1.11" xfId="7865" xr:uid="{00000000-0005-0000-0000-0000AE1E0000}"/>
    <cellStyle name="Normal 11 6 2 2 6 3_QR_TAB_1.4_1.5_1.11" xfId="7866" xr:uid="{00000000-0005-0000-0000-0000AF1E0000}"/>
    <cellStyle name="Normal 11 6 2 2 6 4" xfId="7867" xr:uid="{00000000-0005-0000-0000-0000B01E0000}"/>
    <cellStyle name="Normal 11 6 2 2 6 4 2" xfId="7868" xr:uid="{00000000-0005-0000-0000-0000B11E0000}"/>
    <cellStyle name="Normal 11 6 2 2 6 4 2 2" xfId="7869" xr:uid="{00000000-0005-0000-0000-0000B21E0000}"/>
    <cellStyle name="Normal 11 6 2 2 6 4 2_QR_TAB_1.4_1.5_1.11" xfId="7870" xr:uid="{00000000-0005-0000-0000-0000B31E0000}"/>
    <cellStyle name="Normal 11 6 2 2 6 4 3" xfId="7871" xr:uid="{00000000-0005-0000-0000-0000B41E0000}"/>
    <cellStyle name="Normal 11 6 2 2 6 4_QR_TAB_1.4_1.5_1.11" xfId="7872" xr:uid="{00000000-0005-0000-0000-0000B51E0000}"/>
    <cellStyle name="Normal 11 6 2 2 6 5" xfId="7873" xr:uid="{00000000-0005-0000-0000-0000B61E0000}"/>
    <cellStyle name="Normal 11 6 2 2 6 5 2" xfId="7874" xr:uid="{00000000-0005-0000-0000-0000B71E0000}"/>
    <cellStyle name="Normal 11 6 2 2 6 5_QR_TAB_1.4_1.5_1.11" xfId="7875" xr:uid="{00000000-0005-0000-0000-0000B81E0000}"/>
    <cellStyle name="Normal 11 6 2 2 6 6" xfId="7876" xr:uid="{00000000-0005-0000-0000-0000B91E0000}"/>
    <cellStyle name="Normal 11 6 2 2 6_checks flows" xfId="7877" xr:uid="{00000000-0005-0000-0000-0000BA1E0000}"/>
    <cellStyle name="Normal 11 6 2 2 7" xfId="7878" xr:uid="{00000000-0005-0000-0000-0000BB1E0000}"/>
    <cellStyle name="Normal 11 6 2 2 7 2" xfId="7879" xr:uid="{00000000-0005-0000-0000-0000BC1E0000}"/>
    <cellStyle name="Normal 11 6 2 2 7 2 2" xfId="7880" xr:uid="{00000000-0005-0000-0000-0000BD1E0000}"/>
    <cellStyle name="Normal 11 6 2 2 7 2 2 2" xfId="7881" xr:uid="{00000000-0005-0000-0000-0000BE1E0000}"/>
    <cellStyle name="Normal 11 6 2 2 7 2 2 2 2" xfId="7882" xr:uid="{00000000-0005-0000-0000-0000BF1E0000}"/>
    <cellStyle name="Normal 11 6 2 2 7 2 2 2_QR_TAB_1.4_1.5_1.11" xfId="7883" xr:uid="{00000000-0005-0000-0000-0000C01E0000}"/>
    <cellStyle name="Normal 11 6 2 2 7 2 2 3" xfId="7884" xr:uid="{00000000-0005-0000-0000-0000C11E0000}"/>
    <cellStyle name="Normal 11 6 2 2 7 2 2_QR_TAB_1.4_1.5_1.11" xfId="7885" xr:uid="{00000000-0005-0000-0000-0000C21E0000}"/>
    <cellStyle name="Normal 11 6 2 2 7 2 3" xfId="7886" xr:uid="{00000000-0005-0000-0000-0000C31E0000}"/>
    <cellStyle name="Normal 11 6 2 2 7 2 3 2" xfId="7887" xr:uid="{00000000-0005-0000-0000-0000C41E0000}"/>
    <cellStyle name="Normal 11 6 2 2 7 2 3_QR_TAB_1.4_1.5_1.11" xfId="7888" xr:uid="{00000000-0005-0000-0000-0000C51E0000}"/>
    <cellStyle name="Normal 11 6 2 2 7 2 4" xfId="7889" xr:uid="{00000000-0005-0000-0000-0000C61E0000}"/>
    <cellStyle name="Normal 11 6 2 2 7 2_QR_TAB_1.4_1.5_1.11" xfId="7890" xr:uid="{00000000-0005-0000-0000-0000C71E0000}"/>
    <cellStyle name="Normal 11 6 2 2 7 3" xfId="7891" xr:uid="{00000000-0005-0000-0000-0000C81E0000}"/>
    <cellStyle name="Normal 11 6 2 2 7 3 2" xfId="7892" xr:uid="{00000000-0005-0000-0000-0000C91E0000}"/>
    <cellStyle name="Normal 11 6 2 2 7 3 2 2" xfId="7893" xr:uid="{00000000-0005-0000-0000-0000CA1E0000}"/>
    <cellStyle name="Normal 11 6 2 2 7 3 2_QR_TAB_1.4_1.5_1.11" xfId="7894" xr:uid="{00000000-0005-0000-0000-0000CB1E0000}"/>
    <cellStyle name="Normal 11 6 2 2 7 3 3" xfId="7895" xr:uid="{00000000-0005-0000-0000-0000CC1E0000}"/>
    <cellStyle name="Normal 11 6 2 2 7 3_QR_TAB_1.4_1.5_1.11" xfId="7896" xr:uid="{00000000-0005-0000-0000-0000CD1E0000}"/>
    <cellStyle name="Normal 11 6 2 2 7 4" xfId="7897" xr:uid="{00000000-0005-0000-0000-0000CE1E0000}"/>
    <cellStyle name="Normal 11 6 2 2 7 4 2" xfId="7898" xr:uid="{00000000-0005-0000-0000-0000CF1E0000}"/>
    <cellStyle name="Normal 11 6 2 2 7 4_QR_TAB_1.4_1.5_1.11" xfId="7899" xr:uid="{00000000-0005-0000-0000-0000D01E0000}"/>
    <cellStyle name="Normal 11 6 2 2 7 5" xfId="7900" xr:uid="{00000000-0005-0000-0000-0000D11E0000}"/>
    <cellStyle name="Normal 11 6 2 2 7_checks flows" xfId="7901" xr:uid="{00000000-0005-0000-0000-0000D21E0000}"/>
    <cellStyle name="Normal 11 6 2 2 8" xfId="7902" xr:uid="{00000000-0005-0000-0000-0000D31E0000}"/>
    <cellStyle name="Normal 11 6 2 2 8 2" xfId="7903" xr:uid="{00000000-0005-0000-0000-0000D41E0000}"/>
    <cellStyle name="Normal 11 6 2 2 8 2 2" xfId="7904" xr:uid="{00000000-0005-0000-0000-0000D51E0000}"/>
    <cellStyle name="Normal 11 6 2 2 8 2 2 2" xfId="7905" xr:uid="{00000000-0005-0000-0000-0000D61E0000}"/>
    <cellStyle name="Normal 11 6 2 2 8 2 2_QR_TAB_1.4_1.5_1.11" xfId="7906" xr:uid="{00000000-0005-0000-0000-0000D71E0000}"/>
    <cellStyle name="Normal 11 6 2 2 8 2 3" xfId="7907" xr:uid="{00000000-0005-0000-0000-0000D81E0000}"/>
    <cellStyle name="Normal 11 6 2 2 8 2_QR_TAB_1.4_1.5_1.11" xfId="7908" xr:uid="{00000000-0005-0000-0000-0000D91E0000}"/>
    <cellStyle name="Normal 11 6 2 2 8 3" xfId="7909" xr:uid="{00000000-0005-0000-0000-0000DA1E0000}"/>
    <cellStyle name="Normal 11 6 2 2 8 3 2" xfId="7910" xr:uid="{00000000-0005-0000-0000-0000DB1E0000}"/>
    <cellStyle name="Normal 11 6 2 2 8 3_QR_TAB_1.4_1.5_1.11" xfId="7911" xr:uid="{00000000-0005-0000-0000-0000DC1E0000}"/>
    <cellStyle name="Normal 11 6 2 2 8 4" xfId="7912" xr:uid="{00000000-0005-0000-0000-0000DD1E0000}"/>
    <cellStyle name="Normal 11 6 2 2 8_QR_TAB_1.4_1.5_1.11" xfId="7913" xr:uid="{00000000-0005-0000-0000-0000DE1E0000}"/>
    <cellStyle name="Normal 11 6 2 2 9" xfId="7914" xr:uid="{00000000-0005-0000-0000-0000DF1E0000}"/>
    <cellStyle name="Normal 11 6 2 2 9 2" xfId="7915" xr:uid="{00000000-0005-0000-0000-0000E01E0000}"/>
    <cellStyle name="Normal 11 6 2 2 9 2 2" xfId="7916" xr:uid="{00000000-0005-0000-0000-0000E11E0000}"/>
    <cellStyle name="Normal 11 6 2 2 9 2 2 2" xfId="7917" xr:uid="{00000000-0005-0000-0000-0000E21E0000}"/>
    <cellStyle name="Normal 11 6 2 2 9 2 2_QR_TAB_1.4_1.5_1.11" xfId="7918" xr:uid="{00000000-0005-0000-0000-0000E31E0000}"/>
    <cellStyle name="Normal 11 6 2 2 9 2 3" xfId="7919" xr:uid="{00000000-0005-0000-0000-0000E41E0000}"/>
    <cellStyle name="Normal 11 6 2 2 9 2_QR_TAB_1.4_1.5_1.11" xfId="7920" xr:uid="{00000000-0005-0000-0000-0000E51E0000}"/>
    <cellStyle name="Normal 11 6 2 2 9_QR_TAB_1.4_1.5_1.11" xfId="7921" xr:uid="{00000000-0005-0000-0000-0000E61E0000}"/>
    <cellStyle name="Normal 11 6 2 2_checks flows" xfId="7922" xr:uid="{00000000-0005-0000-0000-0000E71E0000}"/>
    <cellStyle name="Normal 11 6 2 3" xfId="7923" xr:uid="{00000000-0005-0000-0000-0000E81E0000}"/>
    <cellStyle name="Normal 11 6 2 3 2" xfId="7924" xr:uid="{00000000-0005-0000-0000-0000E91E0000}"/>
    <cellStyle name="Normal 11 6 2 3 2 2" xfId="7925" xr:uid="{00000000-0005-0000-0000-0000EA1E0000}"/>
    <cellStyle name="Normal 11 6 2 3 2 2 2" xfId="7926" xr:uid="{00000000-0005-0000-0000-0000EB1E0000}"/>
    <cellStyle name="Normal 11 6 2 3 2 2 2 2" xfId="7927" xr:uid="{00000000-0005-0000-0000-0000EC1E0000}"/>
    <cellStyle name="Normal 11 6 2 3 2 2 2 2 2" xfId="7928" xr:uid="{00000000-0005-0000-0000-0000ED1E0000}"/>
    <cellStyle name="Normal 11 6 2 3 2 2 2 2_QR_TAB_1.4_1.5_1.11" xfId="7929" xr:uid="{00000000-0005-0000-0000-0000EE1E0000}"/>
    <cellStyle name="Normal 11 6 2 3 2 2 2 3" xfId="7930" xr:uid="{00000000-0005-0000-0000-0000EF1E0000}"/>
    <cellStyle name="Normal 11 6 2 3 2 2 2_QR_TAB_1.4_1.5_1.11" xfId="7931" xr:uid="{00000000-0005-0000-0000-0000F01E0000}"/>
    <cellStyle name="Normal 11 6 2 3 2 2 3" xfId="7932" xr:uid="{00000000-0005-0000-0000-0000F11E0000}"/>
    <cellStyle name="Normal 11 6 2 3 2 2 3 2" xfId="7933" xr:uid="{00000000-0005-0000-0000-0000F21E0000}"/>
    <cellStyle name="Normal 11 6 2 3 2 2 3_QR_TAB_1.4_1.5_1.11" xfId="7934" xr:uid="{00000000-0005-0000-0000-0000F31E0000}"/>
    <cellStyle name="Normal 11 6 2 3 2 2 4" xfId="7935" xr:uid="{00000000-0005-0000-0000-0000F41E0000}"/>
    <cellStyle name="Normal 11 6 2 3 2 2_QR_TAB_1.4_1.5_1.11" xfId="7936" xr:uid="{00000000-0005-0000-0000-0000F51E0000}"/>
    <cellStyle name="Normal 11 6 2 3 2 3" xfId="7937" xr:uid="{00000000-0005-0000-0000-0000F61E0000}"/>
    <cellStyle name="Normal 11 6 2 3 2 3 2" xfId="7938" xr:uid="{00000000-0005-0000-0000-0000F71E0000}"/>
    <cellStyle name="Normal 11 6 2 3 2 3 2 2" xfId="7939" xr:uid="{00000000-0005-0000-0000-0000F81E0000}"/>
    <cellStyle name="Normal 11 6 2 3 2 3 2 2 2" xfId="7940" xr:uid="{00000000-0005-0000-0000-0000F91E0000}"/>
    <cellStyle name="Normal 11 6 2 3 2 3 2 2_QR_TAB_1.4_1.5_1.11" xfId="7941" xr:uid="{00000000-0005-0000-0000-0000FA1E0000}"/>
    <cellStyle name="Normal 11 6 2 3 2 3 2 3" xfId="7942" xr:uid="{00000000-0005-0000-0000-0000FB1E0000}"/>
    <cellStyle name="Normal 11 6 2 3 2 3 2_QR_TAB_1.4_1.5_1.11" xfId="7943" xr:uid="{00000000-0005-0000-0000-0000FC1E0000}"/>
    <cellStyle name="Normal 11 6 2 3 2 3_QR_TAB_1.4_1.5_1.11" xfId="7944" xr:uid="{00000000-0005-0000-0000-0000FD1E0000}"/>
    <cellStyle name="Normal 11 6 2 3 2 4" xfId="7945" xr:uid="{00000000-0005-0000-0000-0000FE1E0000}"/>
    <cellStyle name="Normal 11 6 2 3 2 4 2" xfId="7946" xr:uid="{00000000-0005-0000-0000-0000FF1E0000}"/>
    <cellStyle name="Normal 11 6 2 3 2 4 2 2" xfId="7947" xr:uid="{00000000-0005-0000-0000-0000001F0000}"/>
    <cellStyle name="Normal 11 6 2 3 2 4 2_QR_TAB_1.4_1.5_1.11" xfId="7948" xr:uid="{00000000-0005-0000-0000-0000011F0000}"/>
    <cellStyle name="Normal 11 6 2 3 2 4 3" xfId="7949" xr:uid="{00000000-0005-0000-0000-0000021F0000}"/>
    <cellStyle name="Normal 11 6 2 3 2 4_QR_TAB_1.4_1.5_1.11" xfId="7950" xr:uid="{00000000-0005-0000-0000-0000031F0000}"/>
    <cellStyle name="Normal 11 6 2 3 2 5" xfId="7951" xr:uid="{00000000-0005-0000-0000-0000041F0000}"/>
    <cellStyle name="Normal 11 6 2 3 2 5 2" xfId="7952" xr:uid="{00000000-0005-0000-0000-0000051F0000}"/>
    <cellStyle name="Normal 11 6 2 3 2 5_QR_TAB_1.4_1.5_1.11" xfId="7953" xr:uid="{00000000-0005-0000-0000-0000061F0000}"/>
    <cellStyle name="Normal 11 6 2 3 2 6" xfId="7954" xr:uid="{00000000-0005-0000-0000-0000071F0000}"/>
    <cellStyle name="Normal 11 6 2 3 2_checks flows" xfId="7955" xr:uid="{00000000-0005-0000-0000-0000081F0000}"/>
    <cellStyle name="Normal 11 6 2 3 3" xfId="7956" xr:uid="{00000000-0005-0000-0000-0000091F0000}"/>
    <cellStyle name="Normal 11 6 2 3 3 2" xfId="7957" xr:uid="{00000000-0005-0000-0000-00000A1F0000}"/>
    <cellStyle name="Normal 11 6 2 3 3 2 2" xfId="7958" xr:uid="{00000000-0005-0000-0000-00000B1F0000}"/>
    <cellStyle name="Normal 11 6 2 3 3 2 2 2" xfId="7959" xr:uid="{00000000-0005-0000-0000-00000C1F0000}"/>
    <cellStyle name="Normal 11 6 2 3 3 2 2 2 2" xfId="7960" xr:uid="{00000000-0005-0000-0000-00000D1F0000}"/>
    <cellStyle name="Normal 11 6 2 3 3 2 2 2_QR_TAB_1.4_1.5_1.11" xfId="7961" xr:uid="{00000000-0005-0000-0000-00000E1F0000}"/>
    <cellStyle name="Normal 11 6 2 3 3 2 2 3" xfId="7962" xr:uid="{00000000-0005-0000-0000-00000F1F0000}"/>
    <cellStyle name="Normal 11 6 2 3 3 2 2_QR_TAB_1.4_1.5_1.11" xfId="7963" xr:uid="{00000000-0005-0000-0000-0000101F0000}"/>
    <cellStyle name="Normal 11 6 2 3 3 2 3" xfId="7964" xr:uid="{00000000-0005-0000-0000-0000111F0000}"/>
    <cellStyle name="Normal 11 6 2 3 3 2 3 2" xfId="7965" xr:uid="{00000000-0005-0000-0000-0000121F0000}"/>
    <cellStyle name="Normal 11 6 2 3 3 2 3_QR_TAB_1.4_1.5_1.11" xfId="7966" xr:uid="{00000000-0005-0000-0000-0000131F0000}"/>
    <cellStyle name="Normal 11 6 2 3 3 2 4" xfId="7967" xr:uid="{00000000-0005-0000-0000-0000141F0000}"/>
    <cellStyle name="Normal 11 6 2 3 3 2_QR_TAB_1.4_1.5_1.11" xfId="7968" xr:uid="{00000000-0005-0000-0000-0000151F0000}"/>
    <cellStyle name="Normal 11 6 2 3 3 3" xfId="7969" xr:uid="{00000000-0005-0000-0000-0000161F0000}"/>
    <cellStyle name="Normal 11 6 2 3 3 3 2" xfId="7970" xr:uid="{00000000-0005-0000-0000-0000171F0000}"/>
    <cellStyle name="Normal 11 6 2 3 3 3 2 2" xfId="7971" xr:uid="{00000000-0005-0000-0000-0000181F0000}"/>
    <cellStyle name="Normal 11 6 2 3 3 3 2_QR_TAB_1.4_1.5_1.11" xfId="7972" xr:uid="{00000000-0005-0000-0000-0000191F0000}"/>
    <cellStyle name="Normal 11 6 2 3 3 3 3" xfId="7973" xr:uid="{00000000-0005-0000-0000-00001A1F0000}"/>
    <cellStyle name="Normal 11 6 2 3 3 3_QR_TAB_1.4_1.5_1.11" xfId="7974" xr:uid="{00000000-0005-0000-0000-00001B1F0000}"/>
    <cellStyle name="Normal 11 6 2 3 3 4" xfId="7975" xr:uid="{00000000-0005-0000-0000-00001C1F0000}"/>
    <cellStyle name="Normal 11 6 2 3 3 4 2" xfId="7976" xr:uid="{00000000-0005-0000-0000-00001D1F0000}"/>
    <cellStyle name="Normal 11 6 2 3 3 4_QR_TAB_1.4_1.5_1.11" xfId="7977" xr:uid="{00000000-0005-0000-0000-00001E1F0000}"/>
    <cellStyle name="Normal 11 6 2 3 3 5" xfId="7978" xr:uid="{00000000-0005-0000-0000-00001F1F0000}"/>
    <cellStyle name="Normal 11 6 2 3 3_checks flows" xfId="7979" xr:uid="{00000000-0005-0000-0000-0000201F0000}"/>
    <cellStyle name="Normal 11 6 2 3 4" xfId="7980" xr:uid="{00000000-0005-0000-0000-0000211F0000}"/>
    <cellStyle name="Normal 11 6 2 3 4 2" xfId="7981" xr:uid="{00000000-0005-0000-0000-0000221F0000}"/>
    <cellStyle name="Normal 11 6 2 3 4 2 2" xfId="7982" xr:uid="{00000000-0005-0000-0000-0000231F0000}"/>
    <cellStyle name="Normal 11 6 2 3 4 2 2 2" xfId="7983" xr:uid="{00000000-0005-0000-0000-0000241F0000}"/>
    <cellStyle name="Normal 11 6 2 3 4 2 2_QR_TAB_1.4_1.5_1.11" xfId="7984" xr:uid="{00000000-0005-0000-0000-0000251F0000}"/>
    <cellStyle name="Normal 11 6 2 3 4 2 3" xfId="7985" xr:uid="{00000000-0005-0000-0000-0000261F0000}"/>
    <cellStyle name="Normal 11 6 2 3 4 2_QR_TAB_1.4_1.5_1.11" xfId="7986" xr:uid="{00000000-0005-0000-0000-0000271F0000}"/>
    <cellStyle name="Normal 11 6 2 3 4 3" xfId="7987" xr:uid="{00000000-0005-0000-0000-0000281F0000}"/>
    <cellStyle name="Normal 11 6 2 3 4 3 2" xfId="7988" xr:uid="{00000000-0005-0000-0000-0000291F0000}"/>
    <cellStyle name="Normal 11 6 2 3 4 3_QR_TAB_1.4_1.5_1.11" xfId="7989" xr:uid="{00000000-0005-0000-0000-00002A1F0000}"/>
    <cellStyle name="Normal 11 6 2 3 4 4" xfId="7990" xr:uid="{00000000-0005-0000-0000-00002B1F0000}"/>
    <cellStyle name="Normal 11 6 2 3 4_QR_TAB_1.4_1.5_1.11" xfId="7991" xr:uid="{00000000-0005-0000-0000-00002C1F0000}"/>
    <cellStyle name="Normal 11 6 2 3 5" xfId="7992" xr:uid="{00000000-0005-0000-0000-00002D1F0000}"/>
    <cellStyle name="Normal 11 6 2 3 5 2" xfId="7993" xr:uid="{00000000-0005-0000-0000-00002E1F0000}"/>
    <cellStyle name="Normal 11 6 2 3 5 2 2" xfId="7994" xr:uid="{00000000-0005-0000-0000-00002F1F0000}"/>
    <cellStyle name="Normal 11 6 2 3 5 2 2 2" xfId="7995" xr:uid="{00000000-0005-0000-0000-0000301F0000}"/>
    <cellStyle name="Normal 11 6 2 3 5 2 2_QR_TAB_1.4_1.5_1.11" xfId="7996" xr:uid="{00000000-0005-0000-0000-0000311F0000}"/>
    <cellStyle name="Normal 11 6 2 3 5 2 3" xfId="7997" xr:uid="{00000000-0005-0000-0000-0000321F0000}"/>
    <cellStyle name="Normal 11 6 2 3 5 2_QR_TAB_1.4_1.5_1.11" xfId="7998" xr:uid="{00000000-0005-0000-0000-0000331F0000}"/>
    <cellStyle name="Normal 11 6 2 3 5_QR_TAB_1.4_1.5_1.11" xfId="7999" xr:uid="{00000000-0005-0000-0000-0000341F0000}"/>
    <cellStyle name="Normal 11 6 2 3 6" xfId="8000" xr:uid="{00000000-0005-0000-0000-0000351F0000}"/>
    <cellStyle name="Normal 11 6 2 3 6 2" xfId="8001" xr:uid="{00000000-0005-0000-0000-0000361F0000}"/>
    <cellStyle name="Normal 11 6 2 3 6 2 2" xfId="8002" xr:uid="{00000000-0005-0000-0000-0000371F0000}"/>
    <cellStyle name="Normal 11 6 2 3 6 2_QR_TAB_1.4_1.5_1.11" xfId="8003" xr:uid="{00000000-0005-0000-0000-0000381F0000}"/>
    <cellStyle name="Normal 11 6 2 3 6 3" xfId="8004" xr:uid="{00000000-0005-0000-0000-0000391F0000}"/>
    <cellStyle name="Normal 11 6 2 3 6_QR_TAB_1.4_1.5_1.11" xfId="8005" xr:uid="{00000000-0005-0000-0000-00003A1F0000}"/>
    <cellStyle name="Normal 11 6 2 3 7" xfId="8006" xr:uid="{00000000-0005-0000-0000-00003B1F0000}"/>
    <cellStyle name="Normal 11 6 2 3 7 2" xfId="8007" xr:uid="{00000000-0005-0000-0000-00003C1F0000}"/>
    <cellStyle name="Normal 11 6 2 3 7_QR_TAB_1.4_1.5_1.11" xfId="8008" xr:uid="{00000000-0005-0000-0000-00003D1F0000}"/>
    <cellStyle name="Normal 11 6 2 3 8" xfId="8009" xr:uid="{00000000-0005-0000-0000-00003E1F0000}"/>
    <cellStyle name="Normal 11 6 2 3_checks flows" xfId="8010" xr:uid="{00000000-0005-0000-0000-00003F1F0000}"/>
    <cellStyle name="Normal 11 6 2 4" xfId="8011" xr:uid="{00000000-0005-0000-0000-0000401F0000}"/>
    <cellStyle name="Normal 11 6 2 4 2" xfId="8012" xr:uid="{00000000-0005-0000-0000-0000411F0000}"/>
    <cellStyle name="Normal 11 6 2 4 2 2" xfId="8013" xr:uid="{00000000-0005-0000-0000-0000421F0000}"/>
    <cellStyle name="Normal 11 6 2 4 2 2 2" xfId="8014" xr:uid="{00000000-0005-0000-0000-0000431F0000}"/>
    <cellStyle name="Normal 11 6 2 4 2 2 2 2" xfId="8015" xr:uid="{00000000-0005-0000-0000-0000441F0000}"/>
    <cellStyle name="Normal 11 6 2 4 2 2 2_QR_TAB_1.4_1.5_1.11" xfId="8016" xr:uid="{00000000-0005-0000-0000-0000451F0000}"/>
    <cellStyle name="Normal 11 6 2 4 2 2 3" xfId="8017" xr:uid="{00000000-0005-0000-0000-0000461F0000}"/>
    <cellStyle name="Normal 11 6 2 4 2 2_QR_TAB_1.4_1.5_1.11" xfId="8018" xr:uid="{00000000-0005-0000-0000-0000471F0000}"/>
    <cellStyle name="Normal 11 6 2 4 2 3" xfId="8019" xr:uid="{00000000-0005-0000-0000-0000481F0000}"/>
    <cellStyle name="Normal 11 6 2 4 2 3 2" xfId="8020" xr:uid="{00000000-0005-0000-0000-0000491F0000}"/>
    <cellStyle name="Normal 11 6 2 4 2 3_QR_TAB_1.4_1.5_1.11" xfId="8021" xr:uid="{00000000-0005-0000-0000-00004A1F0000}"/>
    <cellStyle name="Normal 11 6 2 4 2 4" xfId="8022" xr:uid="{00000000-0005-0000-0000-00004B1F0000}"/>
    <cellStyle name="Normal 11 6 2 4 2_QR_TAB_1.4_1.5_1.11" xfId="8023" xr:uid="{00000000-0005-0000-0000-00004C1F0000}"/>
    <cellStyle name="Normal 11 6 2 4 3" xfId="8024" xr:uid="{00000000-0005-0000-0000-00004D1F0000}"/>
    <cellStyle name="Normal 11 6 2 4 3 2" xfId="8025" xr:uid="{00000000-0005-0000-0000-00004E1F0000}"/>
    <cellStyle name="Normal 11 6 2 4 3 2 2" xfId="8026" xr:uid="{00000000-0005-0000-0000-00004F1F0000}"/>
    <cellStyle name="Normal 11 6 2 4 3 2 2 2" xfId="8027" xr:uid="{00000000-0005-0000-0000-0000501F0000}"/>
    <cellStyle name="Normal 11 6 2 4 3 2 2_QR_TAB_1.4_1.5_1.11" xfId="8028" xr:uid="{00000000-0005-0000-0000-0000511F0000}"/>
    <cellStyle name="Normal 11 6 2 4 3 2 3" xfId="8029" xr:uid="{00000000-0005-0000-0000-0000521F0000}"/>
    <cellStyle name="Normal 11 6 2 4 3 2_QR_TAB_1.4_1.5_1.11" xfId="8030" xr:uid="{00000000-0005-0000-0000-0000531F0000}"/>
    <cellStyle name="Normal 11 6 2 4 3_QR_TAB_1.4_1.5_1.11" xfId="8031" xr:uid="{00000000-0005-0000-0000-0000541F0000}"/>
    <cellStyle name="Normal 11 6 2 4 4" xfId="8032" xr:uid="{00000000-0005-0000-0000-0000551F0000}"/>
    <cellStyle name="Normal 11 6 2 4 4 2" xfId="8033" xr:uid="{00000000-0005-0000-0000-0000561F0000}"/>
    <cellStyle name="Normal 11 6 2 4 4 2 2" xfId="8034" xr:uid="{00000000-0005-0000-0000-0000571F0000}"/>
    <cellStyle name="Normal 11 6 2 4 4 2_QR_TAB_1.4_1.5_1.11" xfId="8035" xr:uid="{00000000-0005-0000-0000-0000581F0000}"/>
    <cellStyle name="Normal 11 6 2 4 4 3" xfId="8036" xr:uid="{00000000-0005-0000-0000-0000591F0000}"/>
    <cellStyle name="Normal 11 6 2 4 4_QR_TAB_1.4_1.5_1.11" xfId="8037" xr:uid="{00000000-0005-0000-0000-00005A1F0000}"/>
    <cellStyle name="Normal 11 6 2 4 5" xfId="8038" xr:uid="{00000000-0005-0000-0000-00005B1F0000}"/>
    <cellStyle name="Normal 11 6 2 4 5 2" xfId="8039" xr:uid="{00000000-0005-0000-0000-00005C1F0000}"/>
    <cellStyle name="Normal 11 6 2 4 5_QR_TAB_1.4_1.5_1.11" xfId="8040" xr:uid="{00000000-0005-0000-0000-00005D1F0000}"/>
    <cellStyle name="Normal 11 6 2 4 6" xfId="8041" xr:uid="{00000000-0005-0000-0000-00005E1F0000}"/>
    <cellStyle name="Normal 11 6 2 4_checks flows" xfId="8042" xr:uid="{00000000-0005-0000-0000-00005F1F0000}"/>
    <cellStyle name="Normal 11 6 2 5" xfId="8043" xr:uid="{00000000-0005-0000-0000-0000601F0000}"/>
    <cellStyle name="Normal 11 6 2 5 2" xfId="8044" xr:uid="{00000000-0005-0000-0000-0000611F0000}"/>
    <cellStyle name="Normal 11 6 2 5 2 2" xfId="8045" xr:uid="{00000000-0005-0000-0000-0000621F0000}"/>
    <cellStyle name="Normal 11 6 2 5 2 2 2" xfId="8046" xr:uid="{00000000-0005-0000-0000-0000631F0000}"/>
    <cellStyle name="Normal 11 6 2 5 2 2 2 2" xfId="8047" xr:uid="{00000000-0005-0000-0000-0000641F0000}"/>
    <cellStyle name="Normal 11 6 2 5 2 2 2_QR_TAB_1.4_1.5_1.11" xfId="8048" xr:uid="{00000000-0005-0000-0000-0000651F0000}"/>
    <cellStyle name="Normal 11 6 2 5 2 2 3" xfId="8049" xr:uid="{00000000-0005-0000-0000-0000661F0000}"/>
    <cellStyle name="Normal 11 6 2 5 2 2_QR_TAB_1.4_1.5_1.11" xfId="8050" xr:uid="{00000000-0005-0000-0000-0000671F0000}"/>
    <cellStyle name="Normal 11 6 2 5 2 3" xfId="8051" xr:uid="{00000000-0005-0000-0000-0000681F0000}"/>
    <cellStyle name="Normal 11 6 2 5 2 3 2" xfId="8052" xr:uid="{00000000-0005-0000-0000-0000691F0000}"/>
    <cellStyle name="Normal 11 6 2 5 2 3_QR_TAB_1.4_1.5_1.11" xfId="8053" xr:uid="{00000000-0005-0000-0000-00006A1F0000}"/>
    <cellStyle name="Normal 11 6 2 5 2 4" xfId="8054" xr:uid="{00000000-0005-0000-0000-00006B1F0000}"/>
    <cellStyle name="Normal 11 6 2 5 2_QR_TAB_1.4_1.5_1.11" xfId="8055" xr:uid="{00000000-0005-0000-0000-00006C1F0000}"/>
    <cellStyle name="Normal 11 6 2 5 3" xfId="8056" xr:uid="{00000000-0005-0000-0000-00006D1F0000}"/>
    <cellStyle name="Normal 11 6 2 5 3 2" xfId="8057" xr:uid="{00000000-0005-0000-0000-00006E1F0000}"/>
    <cellStyle name="Normal 11 6 2 5 3 2 2" xfId="8058" xr:uid="{00000000-0005-0000-0000-00006F1F0000}"/>
    <cellStyle name="Normal 11 6 2 5 3 2 2 2" xfId="8059" xr:uid="{00000000-0005-0000-0000-0000701F0000}"/>
    <cellStyle name="Normal 11 6 2 5 3 2 2_QR_TAB_1.4_1.5_1.11" xfId="8060" xr:uid="{00000000-0005-0000-0000-0000711F0000}"/>
    <cellStyle name="Normal 11 6 2 5 3 2 3" xfId="8061" xr:uid="{00000000-0005-0000-0000-0000721F0000}"/>
    <cellStyle name="Normal 11 6 2 5 3 2_QR_TAB_1.4_1.5_1.11" xfId="8062" xr:uid="{00000000-0005-0000-0000-0000731F0000}"/>
    <cellStyle name="Normal 11 6 2 5 3_QR_TAB_1.4_1.5_1.11" xfId="8063" xr:uid="{00000000-0005-0000-0000-0000741F0000}"/>
    <cellStyle name="Normal 11 6 2 5 4" xfId="8064" xr:uid="{00000000-0005-0000-0000-0000751F0000}"/>
    <cellStyle name="Normal 11 6 2 5 4 2" xfId="8065" xr:uid="{00000000-0005-0000-0000-0000761F0000}"/>
    <cellStyle name="Normal 11 6 2 5 4 2 2" xfId="8066" xr:uid="{00000000-0005-0000-0000-0000771F0000}"/>
    <cellStyle name="Normal 11 6 2 5 4 2_QR_TAB_1.4_1.5_1.11" xfId="8067" xr:uid="{00000000-0005-0000-0000-0000781F0000}"/>
    <cellStyle name="Normal 11 6 2 5 4 3" xfId="8068" xr:uid="{00000000-0005-0000-0000-0000791F0000}"/>
    <cellStyle name="Normal 11 6 2 5 4_QR_TAB_1.4_1.5_1.11" xfId="8069" xr:uid="{00000000-0005-0000-0000-00007A1F0000}"/>
    <cellStyle name="Normal 11 6 2 5 5" xfId="8070" xr:uid="{00000000-0005-0000-0000-00007B1F0000}"/>
    <cellStyle name="Normal 11 6 2 5 5 2" xfId="8071" xr:uid="{00000000-0005-0000-0000-00007C1F0000}"/>
    <cellStyle name="Normal 11 6 2 5 5_QR_TAB_1.4_1.5_1.11" xfId="8072" xr:uid="{00000000-0005-0000-0000-00007D1F0000}"/>
    <cellStyle name="Normal 11 6 2 5 6" xfId="8073" xr:uid="{00000000-0005-0000-0000-00007E1F0000}"/>
    <cellStyle name="Normal 11 6 2 5_checks flows" xfId="8074" xr:uid="{00000000-0005-0000-0000-00007F1F0000}"/>
    <cellStyle name="Normal 11 6 2 6" xfId="8075" xr:uid="{00000000-0005-0000-0000-0000801F0000}"/>
    <cellStyle name="Normal 11 6 2 6 2" xfId="8076" xr:uid="{00000000-0005-0000-0000-0000811F0000}"/>
    <cellStyle name="Normal 11 6 2 6 2 2" xfId="8077" xr:uid="{00000000-0005-0000-0000-0000821F0000}"/>
    <cellStyle name="Normal 11 6 2 6 2 2 2" xfId="8078" xr:uid="{00000000-0005-0000-0000-0000831F0000}"/>
    <cellStyle name="Normal 11 6 2 6 2 2 2 2" xfId="8079" xr:uid="{00000000-0005-0000-0000-0000841F0000}"/>
    <cellStyle name="Normal 11 6 2 6 2 2 2_QR_TAB_1.4_1.5_1.11" xfId="8080" xr:uid="{00000000-0005-0000-0000-0000851F0000}"/>
    <cellStyle name="Normal 11 6 2 6 2 2 3" xfId="8081" xr:uid="{00000000-0005-0000-0000-0000861F0000}"/>
    <cellStyle name="Normal 11 6 2 6 2 2_QR_TAB_1.4_1.5_1.11" xfId="8082" xr:uid="{00000000-0005-0000-0000-0000871F0000}"/>
    <cellStyle name="Normal 11 6 2 6 2 3" xfId="8083" xr:uid="{00000000-0005-0000-0000-0000881F0000}"/>
    <cellStyle name="Normal 11 6 2 6 2 3 2" xfId="8084" xr:uid="{00000000-0005-0000-0000-0000891F0000}"/>
    <cellStyle name="Normal 11 6 2 6 2 3_QR_TAB_1.4_1.5_1.11" xfId="8085" xr:uid="{00000000-0005-0000-0000-00008A1F0000}"/>
    <cellStyle name="Normal 11 6 2 6 2 4" xfId="8086" xr:uid="{00000000-0005-0000-0000-00008B1F0000}"/>
    <cellStyle name="Normal 11 6 2 6 2_QR_TAB_1.4_1.5_1.11" xfId="8087" xr:uid="{00000000-0005-0000-0000-00008C1F0000}"/>
    <cellStyle name="Normal 11 6 2 6 3" xfId="8088" xr:uid="{00000000-0005-0000-0000-00008D1F0000}"/>
    <cellStyle name="Normal 11 6 2 6 3 2" xfId="8089" xr:uid="{00000000-0005-0000-0000-00008E1F0000}"/>
    <cellStyle name="Normal 11 6 2 6 3 2 2" xfId="8090" xr:uid="{00000000-0005-0000-0000-00008F1F0000}"/>
    <cellStyle name="Normal 11 6 2 6 3 2 2 2" xfId="8091" xr:uid="{00000000-0005-0000-0000-0000901F0000}"/>
    <cellStyle name="Normal 11 6 2 6 3 2 2_QR_TAB_1.4_1.5_1.11" xfId="8092" xr:uid="{00000000-0005-0000-0000-0000911F0000}"/>
    <cellStyle name="Normal 11 6 2 6 3 2 3" xfId="8093" xr:uid="{00000000-0005-0000-0000-0000921F0000}"/>
    <cellStyle name="Normal 11 6 2 6 3 2_QR_TAB_1.4_1.5_1.11" xfId="8094" xr:uid="{00000000-0005-0000-0000-0000931F0000}"/>
    <cellStyle name="Normal 11 6 2 6 3_QR_TAB_1.4_1.5_1.11" xfId="8095" xr:uid="{00000000-0005-0000-0000-0000941F0000}"/>
    <cellStyle name="Normal 11 6 2 6 4" xfId="8096" xr:uid="{00000000-0005-0000-0000-0000951F0000}"/>
    <cellStyle name="Normal 11 6 2 6 4 2" xfId="8097" xr:uid="{00000000-0005-0000-0000-0000961F0000}"/>
    <cellStyle name="Normal 11 6 2 6 4 2 2" xfId="8098" xr:uid="{00000000-0005-0000-0000-0000971F0000}"/>
    <cellStyle name="Normal 11 6 2 6 4 2_QR_TAB_1.4_1.5_1.11" xfId="8099" xr:uid="{00000000-0005-0000-0000-0000981F0000}"/>
    <cellStyle name="Normal 11 6 2 6 4 3" xfId="8100" xr:uid="{00000000-0005-0000-0000-0000991F0000}"/>
    <cellStyle name="Normal 11 6 2 6 4_QR_TAB_1.4_1.5_1.11" xfId="8101" xr:uid="{00000000-0005-0000-0000-00009A1F0000}"/>
    <cellStyle name="Normal 11 6 2 6 5" xfId="8102" xr:uid="{00000000-0005-0000-0000-00009B1F0000}"/>
    <cellStyle name="Normal 11 6 2 6 5 2" xfId="8103" xr:uid="{00000000-0005-0000-0000-00009C1F0000}"/>
    <cellStyle name="Normal 11 6 2 6 5_QR_TAB_1.4_1.5_1.11" xfId="8104" xr:uid="{00000000-0005-0000-0000-00009D1F0000}"/>
    <cellStyle name="Normal 11 6 2 6 6" xfId="8105" xr:uid="{00000000-0005-0000-0000-00009E1F0000}"/>
    <cellStyle name="Normal 11 6 2 6_checks flows" xfId="8106" xr:uid="{00000000-0005-0000-0000-00009F1F0000}"/>
    <cellStyle name="Normal 11 6 2 7" xfId="8107" xr:uid="{00000000-0005-0000-0000-0000A01F0000}"/>
    <cellStyle name="Normal 11 6 2 7 2" xfId="8108" xr:uid="{00000000-0005-0000-0000-0000A11F0000}"/>
    <cellStyle name="Normal 11 6 2 7 2 2" xfId="8109" xr:uid="{00000000-0005-0000-0000-0000A21F0000}"/>
    <cellStyle name="Normal 11 6 2 7 2 2 2" xfId="8110" xr:uid="{00000000-0005-0000-0000-0000A31F0000}"/>
    <cellStyle name="Normal 11 6 2 7 2 2 2 2" xfId="8111" xr:uid="{00000000-0005-0000-0000-0000A41F0000}"/>
    <cellStyle name="Normal 11 6 2 7 2 2 2_QR_TAB_1.4_1.5_1.11" xfId="8112" xr:uid="{00000000-0005-0000-0000-0000A51F0000}"/>
    <cellStyle name="Normal 11 6 2 7 2 2 3" xfId="8113" xr:uid="{00000000-0005-0000-0000-0000A61F0000}"/>
    <cellStyle name="Normal 11 6 2 7 2 2_QR_TAB_1.4_1.5_1.11" xfId="8114" xr:uid="{00000000-0005-0000-0000-0000A71F0000}"/>
    <cellStyle name="Normal 11 6 2 7 2 3" xfId="8115" xr:uid="{00000000-0005-0000-0000-0000A81F0000}"/>
    <cellStyle name="Normal 11 6 2 7 2 3 2" xfId="8116" xr:uid="{00000000-0005-0000-0000-0000A91F0000}"/>
    <cellStyle name="Normal 11 6 2 7 2 3_QR_TAB_1.4_1.5_1.11" xfId="8117" xr:uid="{00000000-0005-0000-0000-0000AA1F0000}"/>
    <cellStyle name="Normal 11 6 2 7 2 4" xfId="8118" xr:uid="{00000000-0005-0000-0000-0000AB1F0000}"/>
    <cellStyle name="Normal 11 6 2 7 2_QR_TAB_1.4_1.5_1.11" xfId="8119" xr:uid="{00000000-0005-0000-0000-0000AC1F0000}"/>
    <cellStyle name="Normal 11 6 2 7 3" xfId="8120" xr:uid="{00000000-0005-0000-0000-0000AD1F0000}"/>
    <cellStyle name="Normal 11 6 2 7 3 2" xfId="8121" xr:uid="{00000000-0005-0000-0000-0000AE1F0000}"/>
    <cellStyle name="Normal 11 6 2 7 3 2 2" xfId="8122" xr:uid="{00000000-0005-0000-0000-0000AF1F0000}"/>
    <cellStyle name="Normal 11 6 2 7 3 2 2 2" xfId="8123" xr:uid="{00000000-0005-0000-0000-0000B01F0000}"/>
    <cellStyle name="Normal 11 6 2 7 3 2 2_QR_TAB_1.4_1.5_1.11" xfId="8124" xr:uid="{00000000-0005-0000-0000-0000B11F0000}"/>
    <cellStyle name="Normal 11 6 2 7 3 2 3" xfId="8125" xr:uid="{00000000-0005-0000-0000-0000B21F0000}"/>
    <cellStyle name="Normal 11 6 2 7 3 2_QR_TAB_1.4_1.5_1.11" xfId="8126" xr:uid="{00000000-0005-0000-0000-0000B31F0000}"/>
    <cellStyle name="Normal 11 6 2 7 3_QR_TAB_1.4_1.5_1.11" xfId="8127" xr:uid="{00000000-0005-0000-0000-0000B41F0000}"/>
    <cellStyle name="Normal 11 6 2 7 4" xfId="8128" xr:uid="{00000000-0005-0000-0000-0000B51F0000}"/>
    <cellStyle name="Normal 11 6 2 7 4 2" xfId="8129" xr:uid="{00000000-0005-0000-0000-0000B61F0000}"/>
    <cellStyle name="Normal 11 6 2 7 4 2 2" xfId="8130" xr:uid="{00000000-0005-0000-0000-0000B71F0000}"/>
    <cellStyle name="Normal 11 6 2 7 4 2_QR_TAB_1.4_1.5_1.11" xfId="8131" xr:uid="{00000000-0005-0000-0000-0000B81F0000}"/>
    <cellStyle name="Normal 11 6 2 7 4 3" xfId="8132" xr:uid="{00000000-0005-0000-0000-0000B91F0000}"/>
    <cellStyle name="Normal 11 6 2 7 4_QR_TAB_1.4_1.5_1.11" xfId="8133" xr:uid="{00000000-0005-0000-0000-0000BA1F0000}"/>
    <cellStyle name="Normal 11 6 2 7 5" xfId="8134" xr:uid="{00000000-0005-0000-0000-0000BB1F0000}"/>
    <cellStyle name="Normal 11 6 2 7 5 2" xfId="8135" xr:uid="{00000000-0005-0000-0000-0000BC1F0000}"/>
    <cellStyle name="Normal 11 6 2 7 5_QR_TAB_1.4_1.5_1.11" xfId="8136" xr:uid="{00000000-0005-0000-0000-0000BD1F0000}"/>
    <cellStyle name="Normal 11 6 2 7 6" xfId="8137" xr:uid="{00000000-0005-0000-0000-0000BE1F0000}"/>
    <cellStyle name="Normal 11 6 2 7_checks flows" xfId="8138" xr:uid="{00000000-0005-0000-0000-0000BF1F0000}"/>
    <cellStyle name="Normal 11 6 2 8" xfId="8139" xr:uid="{00000000-0005-0000-0000-0000C01F0000}"/>
    <cellStyle name="Normal 11 6 2 8 2" xfId="8140" xr:uid="{00000000-0005-0000-0000-0000C11F0000}"/>
    <cellStyle name="Normal 11 6 2 8 2 2" xfId="8141" xr:uid="{00000000-0005-0000-0000-0000C21F0000}"/>
    <cellStyle name="Normal 11 6 2 8 2 2 2" xfId="8142" xr:uid="{00000000-0005-0000-0000-0000C31F0000}"/>
    <cellStyle name="Normal 11 6 2 8 2 2 2 2" xfId="8143" xr:uid="{00000000-0005-0000-0000-0000C41F0000}"/>
    <cellStyle name="Normal 11 6 2 8 2 2 2_QR_TAB_1.4_1.5_1.11" xfId="8144" xr:uid="{00000000-0005-0000-0000-0000C51F0000}"/>
    <cellStyle name="Normal 11 6 2 8 2 2 3" xfId="8145" xr:uid="{00000000-0005-0000-0000-0000C61F0000}"/>
    <cellStyle name="Normal 11 6 2 8 2 2_QR_TAB_1.4_1.5_1.11" xfId="8146" xr:uid="{00000000-0005-0000-0000-0000C71F0000}"/>
    <cellStyle name="Normal 11 6 2 8 2 3" xfId="8147" xr:uid="{00000000-0005-0000-0000-0000C81F0000}"/>
    <cellStyle name="Normal 11 6 2 8 2 3 2" xfId="8148" xr:uid="{00000000-0005-0000-0000-0000C91F0000}"/>
    <cellStyle name="Normal 11 6 2 8 2 3_QR_TAB_1.4_1.5_1.11" xfId="8149" xr:uid="{00000000-0005-0000-0000-0000CA1F0000}"/>
    <cellStyle name="Normal 11 6 2 8 2 4" xfId="8150" xr:uid="{00000000-0005-0000-0000-0000CB1F0000}"/>
    <cellStyle name="Normal 11 6 2 8 2_QR_TAB_1.4_1.5_1.11" xfId="8151" xr:uid="{00000000-0005-0000-0000-0000CC1F0000}"/>
    <cellStyle name="Normal 11 6 2 8 3" xfId="8152" xr:uid="{00000000-0005-0000-0000-0000CD1F0000}"/>
    <cellStyle name="Normal 11 6 2 8 3 2" xfId="8153" xr:uid="{00000000-0005-0000-0000-0000CE1F0000}"/>
    <cellStyle name="Normal 11 6 2 8 3 2 2" xfId="8154" xr:uid="{00000000-0005-0000-0000-0000CF1F0000}"/>
    <cellStyle name="Normal 11 6 2 8 3 2_QR_TAB_1.4_1.5_1.11" xfId="8155" xr:uid="{00000000-0005-0000-0000-0000D01F0000}"/>
    <cellStyle name="Normal 11 6 2 8 3 3" xfId="8156" xr:uid="{00000000-0005-0000-0000-0000D11F0000}"/>
    <cellStyle name="Normal 11 6 2 8 3_QR_TAB_1.4_1.5_1.11" xfId="8157" xr:uid="{00000000-0005-0000-0000-0000D21F0000}"/>
    <cellStyle name="Normal 11 6 2 8 4" xfId="8158" xr:uid="{00000000-0005-0000-0000-0000D31F0000}"/>
    <cellStyle name="Normal 11 6 2 8 4 2" xfId="8159" xr:uid="{00000000-0005-0000-0000-0000D41F0000}"/>
    <cellStyle name="Normal 11 6 2 8 4_QR_TAB_1.4_1.5_1.11" xfId="8160" xr:uid="{00000000-0005-0000-0000-0000D51F0000}"/>
    <cellStyle name="Normal 11 6 2 8 5" xfId="8161" xr:uid="{00000000-0005-0000-0000-0000D61F0000}"/>
    <cellStyle name="Normal 11 6 2 8_checks flows" xfId="8162" xr:uid="{00000000-0005-0000-0000-0000D71F0000}"/>
    <cellStyle name="Normal 11 6 2 9" xfId="8163" xr:uid="{00000000-0005-0000-0000-0000D81F0000}"/>
    <cellStyle name="Normal 11 6 2 9 2" xfId="8164" xr:uid="{00000000-0005-0000-0000-0000D91F0000}"/>
    <cellStyle name="Normal 11 6 2 9 2 2" xfId="8165" xr:uid="{00000000-0005-0000-0000-0000DA1F0000}"/>
    <cellStyle name="Normal 11 6 2 9 2 2 2" xfId="8166" xr:uid="{00000000-0005-0000-0000-0000DB1F0000}"/>
    <cellStyle name="Normal 11 6 2 9 2 2_QR_TAB_1.4_1.5_1.11" xfId="8167" xr:uid="{00000000-0005-0000-0000-0000DC1F0000}"/>
    <cellStyle name="Normal 11 6 2 9 2 3" xfId="8168" xr:uid="{00000000-0005-0000-0000-0000DD1F0000}"/>
    <cellStyle name="Normal 11 6 2 9 2_QR_TAB_1.4_1.5_1.11" xfId="8169" xr:uid="{00000000-0005-0000-0000-0000DE1F0000}"/>
    <cellStyle name="Normal 11 6 2 9 3" xfId="8170" xr:uid="{00000000-0005-0000-0000-0000DF1F0000}"/>
    <cellStyle name="Normal 11 6 2 9 3 2" xfId="8171" xr:uid="{00000000-0005-0000-0000-0000E01F0000}"/>
    <cellStyle name="Normal 11 6 2 9 3_QR_TAB_1.4_1.5_1.11" xfId="8172" xr:uid="{00000000-0005-0000-0000-0000E11F0000}"/>
    <cellStyle name="Normal 11 6 2 9 4" xfId="8173" xr:uid="{00000000-0005-0000-0000-0000E21F0000}"/>
    <cellStyle name="Normal 11 6 2 9_QR_TAB_1.4_1.5_1.11" xfId="8174" xr:uid="{00000000-0005-0000-0000-0000E31F0000}"/>
    <cellStyle name="Normal 11 6 2_checks flows" xfId="8175" xr:uid="{00000000-0005-0000-0000-0000E41F0000}"/>
    <cellStyle name="Normal 11 6 3" xfId="8176" xr:uid="{00000000-0005-0000-0000-0000E51F0000}"/>
    <cellStyle name="Normal 11 6 3 10" xfId="8177" xr:uid="{00000000-0005-0000-0000-0000E61F0000}"/>
    <cellStyle name="Normal 11 6 3 10 2" xfId="8178" xr:uid="{00000000-0005-0000-0000-0000E71F0000}"/>
    <cellStyle name="Normal 11 6 3 10 2 2" xfId="8179" xr:uid="{00000000-0005-0000-0000-0000E81F0000}"/>
    <cellStyle name="Normal 11 6 3 10 2_QR_TAB_1.4_1.5_1.11" xfId="8180" xr:uid="{00000000-0005-0000-0000-0000E91F0000}"/>
    <cellStyle name="Normal 11 6 3 10 3" xfId="8181" xr:uid="{00000000-0005-0000-0000-0000EA1F0000}"/>
    <cellStyle name="Normal 11 6 3 10_QR_TAB_1.4_1.5_1.11" xfId="8182" xr:uid="{00000000-0005-0000-0000-0000EB1F0000}"/>
    <cellStyle name="Normal 11 6 3 11" xfId="8183" xr:uid="{00000000-0005-0000-0000-0000EC1F0000}"/>
    <cellStyle name="Normal 11 6 3 11 2" xfId="8184" xr:uid="{00000000-0005-0000-0000-0000ED1F0000}"/>
    <cellStyle name="Normal 11 6 3 11_QR_TAB_1.4_1.5_1.11" xfId="8185" xr:uid="{00000000-0005-0000-0000-0000EE1F0000}"/>
    <cellStyle name="Normal 11 6 3 12" xfId="8186" xr:uid="{00000000-0005-0000-0000-0000EF1F0000}"/>
    <cellStyle name="Normal 11 6 3 2" xfId="8187" xr:uid="{00000000-0005-0000-0000-0000F01F0000}"/>
    <cellStyle name="Normal 11 6 3 2 2" xfId="8188" xr:uid="{00000000-0005-0000-0000-0000F11F0000}"/>
    <cellStyle name="Normal 11 6 3 2 2 2" xfId="8189" xr:uid="{00000000-0005-0000-0000-0000F21F0000}"/>
    <cellStyle name="Normal 11 6 3 2 2 2 2" xfId="8190" xr:uid="{00000000-0005-0000-0000-0000F31F0000}"/>
    <cellStyle name="Normal 11 6 3 2 2 2 2 2" xfId="8191" xr:uid="{00000000-0005-0000-0000-0000F41F0000}"/>
    <cellStyle name="Normal 11 6 3 2 2 2 2 2 2" xfId="8192" xr:uid="{00000000-0005-0000-0000-0000F51F0000}"/>
    <cellStyle name="Normal 11 6 3 2 2 2 2 2_QR_TAB_1.4_1.5_1.11" xfId="8193" xr:uid="{00000000-0005-0000-0000-0000F61F0000}"/>
    <cellStyle name="Normal 11 6 3 2 2 2 2 3" xfId="8194" xr:uid="{00000000-0005-0000-0000-0000F71F0000}"/>
    <cellStyle name="Normal 11 6 3 2 2 2 2_QR_TAB_1.4_1.5_1.11" xfId="8195" xr:uid="{00000000-0005-0000-0000-0000F81F0000}"/>
    <cellStyle name="Normal 11 6 3 2 2 2 3" xfId="8196" xr:uid="{00000000-0005-0000-0000-0000F91F0000}"/>
    <cellStyle name="Normal 11 6 3 2 2 2 3 2" xfId="8197" xr:uid="{00000000-0005-0000-0000-0000FA1F0000}"/>
    <cellStyle name="Normal 11 6 3 2 2 2 3_QR_TAB_1.4_1.5_1.11" xfId="8198" xr:uid="{00000000-0005-0000-0000-0000FB1F0000}"/>
    <cellStyle name="Normal 11 6 3 2 2 2 4" xfId="8199" xr:uid="{00000000-0005-0000-0000-0000FC1F0000}"/>
    <cellStyle name="Normal 11 6 3 2 2 2_QR_TAB_1.4_1.5_1.11" xfId="8200" xr:uid="{00000000-0005-0000-0000-0000FD1F0000}"/>
    <cellStyle name="Normal 11 6 3 2 2 3" xfId="8201" xr:uid="{00000000-0005-0000-0000-0000FE1F0000}"/>
    <cellStyle name="Normal 11 6 3 2 2 3 2" xfId="8202" xr:uid="{00000000-0005-0000-0000-0000FF1F0000}"/>
    <cellStyle name="Normal 11 6 3 2 2 3 2 2" xfId="8203" xr:uid="{00000000-0005-0000-0000-000000200000}"/>
    <cellStyle name="Normal 11 6 3 2 2 3 2 2 2" xfId="8204" xr:uid="{00000000-0005-0000-0000-000001200000}"/>
    <cellStyle name="Normal 11 6 3 2 2 3 2 2_QR_TAB_1.4_1.5_1.11" xfId="8205" xr:uid="{00000000-0005-0000-0000-000002200000}"/>
    <cellStyle name="Normal 11 6 3 2 2 3 2 3" xfId="8206" xr:uid="{00000000-0005-0000-0000-000003200000}"/>
    <cellStyle name="Normal 11 6 3 2 2 3 2_QR_TAB_1.4_1.5_1.11" xfId="8207" xr:uid="{00000000-0005-0000-0000-000004200000}"/>
    <cellStyle name="Normal 11 6 3 2 2 3_QR_TAB_1.4_1.5_1.11" xfId="8208" xr:uid="{00000000-0005-0000-0000-000005200000}"/>
    <cellStyle name="Normal 11 6 3 2 2 4" xfId="8209" xr:uid="{00000000-0005-0000-0000-000006200000}"/>
    <cellStyle name="Normal 11 6 3 2 2 4 2" xfId="8210" xr:uid="{00000000-0005-0000-0000-000007200000}"/>
    <cellStyle name="Normal 11 6 3 2 2 4 2 2" xfId="8211" xr:uid="{00000000-0005-0000-0000-000008200000}"/>
    <cellStyle name="Normal 11 6 3 2 2 4 2_QR_TAB_1.4_1.5_1.11" xfId="8212" xr:uid="{00000000-0005-0000-0000-000009200000}"/>
    <cellStyle name="Normal 11 6 3 2 2 4 3" xfId="8213" xr:uid="{00000000-0005-0000-0000-00000A200000}"/>
    <cellStyle name="Normal 11 6 3 2 2 4_QR_TAB_1.4_1.5_1.11" xfId="8214" xr:uid="{00000000-0005-0000-0000-00000B200000}"/>
    <cellStyle name="Normal 11 6 3 2 2 5" xfId="8215" xr:uid="{00000000-0005-0000-0000-00000C200000}"/>
    <cellStyle name="Normal 11 6 3 2 2 5 2" xfId="8216" xr:uid="{00000000-0005-0000-0000-00000D200000}"/>
    <cellStyle name="Normal 11 6 3 2 2 5_QR_TAB_1.4_1.5_1.11" xfId="8217" xr:uid="{00000000-0005-0000-0000-00000E200000}"/>
    <cellStyle name="Normal 11 6 3 2 2 6" xfId="8218" xr:uid="{00000000-0005-0000-0000-00000F200000}"/>
    <cellStyle name="Normal 11 6 3 2 2_checks flows" xfId="8219" xr:uid="{00000000-0005-0000-0000-000010200000}"/>
    <cellStyle name="Normal 11 6 3 2 3" xfId="8220" xr:uid="{00000000-0005-0000-0000-000011200000}"/>
    <cellStyle name="Normal 11 6 3 2 3 2" xfId="8221" xr:uid="{00000000-0005-0000-0000-000012200000}"/>
    <cellStyle name="Normal 11 6 3 2 3 2 2" xfId="8222" xr:uid="{00000000-0005-0000-0000-000013200000}"/>
    <cellStyle name="Normal 11 6 3 2 3 2 2 2" xfId="8223" xr:uid="{00000000-0005-0000-0000-000014200000}"/>
    <cellStyle name="Normal 11 6 3 2 3 2 2 2 2" xfId="8224" xr:uid="{00000000-0005-0000-0000-000015200000}"/>
    <cellStyle name="Normal 11 6 3 2 3 2 2 2_QR_TAB_1.4_1.5_1.11" xfId="8225" xr:uid="{00000000-0005-0000-0000-000016200000}"/>
    <cellStyle name="Normal 11 6 3 2 3 2 2 3" xfId="8226" xr:uid="{00000000-0005-0000-0000-000017200000}"/>
    <cellStyle name="Normal 11 6 3 2 3 2 2_QR_TAB_1.4_1.5_1.11" xfId="8227" xr:uid="{00000000-0005-0000-0000-000018200000}"/>
    <cellStyle name="Normal 11 6 3 2 3 2 3" xfId="8228" xr:uid="{00000000-0005-0000-0000-000019200000}"/>
    <cellStyle name="Normal 11 6 3 2 3 2 3 2" xfId="8229" xr:uid="{00000000-0005-0000-0000-00001A200000}"/>
    <cellStyle name="Normal 11 6 3 2 3 2 3_QR_TAB_1.4_1.5_1.11" xfId="8230" xr:uid="{00000000-0005-0000-0000-00001B200000}"/>
    <cellStyle name="Normal 11 6 3 2 3 2 4" xfId="8231" xr:uid="{00000000-0005-0000-0000-00001C200000}"/>
    <cellStyle name="Normal 11 6 3 2 3 2_QR_TAB_1.4_1.5_1.11" xfId="8232" xr:uid="{00000000-0005-0000-0000-00001D200000}"/>
    <cellStyle name="Normal 11 6 3 2 3 3" xfId="8233" xr:uid="{00000000-0005-0000-0000-00001E200000}"/>
    <cellStyle name="Normal 11 6 3 2 3 3 2" xfId="8234" xr:uid="{00000000-0005-0000-0000-00001F200000}"/>
    <cellStyle name="Normal 11 6 3 2 3 3 2 2" xfId="8235" xr:uid="{00000000-0005-0000-0000-000020200000}"/>
    <cellStyle name="Normal 11 6 3 2 3 3 2_QR_TAB_1.4_1.5_1.11" xfId="8236" xr:uid="{00000000-0005-0000-0000-000021200000}"/>
    <cellStyle name="Normal 11 6 3 2 3 3 3" xfId="8237" xr:uid="{00000000-0005-0000-0000-000022200000}"/>
    <cellStyle name="Normal 11 6 3 2 3 3_QR_TAB_1.4_1.5_1.11" xfId="8238" xr:uid="{00000000-0005-0000-0000-000023200000}"/>
    <cellStyle name="Normal 11 6 3 2 3 4" xfId="8239" xr:uid="{00000000-0005-0000-0000-000024200000}"/>
    <cellStyle name="Normal 11 6 3 2 3 4 2" xfId="8240" xr:uid="{00000000-0005-0000-0000-000025200000}"/>
    <cellStyle name="Normal 11 6 3 2 3 4_QR_TAB_1.4_1.5_1.11" xfId="8241" xr:uid="{00000000-0005-0000-0000-000026200000}"/>
    <cellStyle name="Normal 11 6 3 2 3 5" xfId="8242" xr:uid="{00000000-0005-0000-0000-000027200000}"/>
    <cellStyle name="Normal 11 6 3 2 3_checks flows" xfId="8243" xr:uid="{00000000-0005-0000-0000-000028200000}"/>
    <cellStyle name="Normal 11 6 3 2 4" xfId="8244" xr:uid="{00000000-0005-0000-0000-000029200000}"/>
    <cellStyle name="Normal 11 6 3 2 4 2" xfId="8245" xr:uid="{00000000-0005-0000-0000-00002A200000}"/>
    <cellStyle name="Normal 11 6 3 2 4 2 2" xfId="8246" xr:uid="{00000000-0005-0000-0000-00002B200000}"/>
    <cellStyle name="Normal 11 6 3 2 4 2 2 2" xfId="8247" xr:uid="{00000000-0005-0000-0000-00002C200000}"/>
    <cellStyle name="Normal 11 6 3 2 4 2 2_QR_TAB_1.4_1.5_1.11" xfId="8248" xr:uid="{00000000-0005-0000-0000-00002D200000}"/>
    <cellStyle name="Normal 11 6 3 2 4 2 3" xfId="8249" xr:uid="{00000000-0005-0000-0000-00002E200000}"/>
    <cellStyle name="Normal 11 6 3 2 4 2_QR_TAB_1.4_1.5_1.11" xfId="8250" xr:uid="{00000000-0005-0000-0000-00002F200000}"/>
    <cellStyle name="Normal 11 6 3 2 4 3" xfId="8251" xr:uid="{00000000-0005-0000-0000-000030200000}"/>
    <cellStyle name="Normal 11 6 3 2 4 3 2" xfId="8252" xr:uid="{00000000-0005-0000-0000-000031200000}"/>
    <cellStyle name="Normal 11 6 3 2 4 3_QR_TAB_1.4_1.5_1.11" xfId="8253" xr:uid="{00000000-0005-0000-0000-000032200000}"/>
    <cellStyle name="Normal 11 6 3 2 4 4" xfId="8254" xr:uid="{00000000-0005-0000-0000-000033200000}"/>
    <cellStyle name="Normal 11 6 3 2 4_QR_TAB_1.4_1.5_1.11" xfId="8255" xr:uid="{00000000-0005-0000-0000-000034200000}"/>
    <cellStyle name="Normal 11 6 3 2 5" xfId="8256" xr:uid="{00000000-0005-0000-0000-000035200000}"/>
    <cellStyle name="Normal 11 6 3 2 5 2" xfId="8257" xr:uid="{00000000-0005-0000-0000-000036200000}"/>
    <cellStyle name="Normal 11 6 3 2 5 2 2" xfId="8258" xr:uid="{00000000-0005-0000-0000-000037200000}"/>
    <cellStyle name="Normal 11 6 3 2 5 2 2 2" xfId="8259" xr:uid="{00000000-0005-0000-0000-000038200000}"/>
    <cellStyle name="Normal 11 6 3 2 5 2 2_QR_TAB_1.4_1.5_1.11" xfId="8260" xr:uid="{00000000-0005-0000-0000-000039200000}"/>
    <cellStyle name="Normal 11 6 3 2 5 2 3" xfId="8261" xr:uid="{00000000-0005-0000-0000-00003A200000}"/>
    <cellStyle name="Normal 11 6 3 2 5 2_QR_TAB_1.4_1.5_1.11" xfId="8262" xr:uid="{00000000-0005-0000-0000-00003B200000}"/>
    <cellStyle name="Normal 11 6 3 2 5_QR_TAB_1.4_1.5_1.11" xfId="8263" xr:uid="{00000000-0005-0000-0000-00003C200000}"/>
    <cellStyle name="Normal 11 6 3 2 6" xfId="8264" xr:uid="{00000000-0005-0000-0000-00003D200000}"/>
    <cellStyle name="Normal 11 6 3 2 6 2" xfId="8265" xr:uid="{00000000-0005-0000-0000-00003E200000}"/>
    <cellStyle name="Normal 11 6 3 2 6 2 2" xfId="8266" xr:uid="{00000000-0005-0000-0000-00003F200000}"/>
    <cellStyle name="Normal 11 6 3 2 6 2_QR_TAB_1.4_1.5_1.11" xfId="8267" xr:uid="{00000000-0005-0000-0000-000040200000}"/>
    <cellStyle name="Normal 11 6 3 2 6 3" xfId="8268" xr:uid="{00000000-0005-0000-0000-000041200000}"/>
    <cellStyle name="Normal 11 6 3 2 6_QR_TAB_1.4_1.5_1.11" xfId="8269" xr:uid="{00000000-0005-0000-0000-000042200000}"/>
    <cellStyle name="Normal 11 6 3 2 7" xfId="8270" xr:uid="{00000000-0005-0000-0000-000043200000}"/>
    <cellStyle name="Normal 11 6 3 2 7 2" xfId="8271" xr:uid="{00000000-0005-0000-0000-000044200000}"/>
    <cellStyle name="Normal 11 6 3 2 7_QR_TAB_1.4_1.5_1.11" xfId="8272" xr:uid="{00000000-0005-0000-0000-000045200000}"/>
    <cellStyle name="Normal 11 6 3 2 8" xfId="8273" xr:uid="{00000000-0005-0000-0000-000046200000}"/>
    <cellStyle name="Normal 11 6 3 2_checks flows" xfId="8274" xr:uid="{00000000-0005-0000-0000-000047200000}"/>
    <cellStyle name="Normal 11 6 3 3" xfId="8275" xr:uid="{00000000-0005-0000-0000-000048200000}"/>
    <cellStyle name="Normal 11 6 3 3 2" xfId="8276" xr:uid="{00000000-0005-0000-0000-000049200000}"/>
    <cellStyle name="Normal 11 6 3 3 2 2" xfId="8277" xr:uid="{00000000-0005-0000-0000-00004A200000}"/>
    <cellStyle name="Normal 11 6 3 3 2 2 2" xfId="8278" xr:uid="{00000000-0005-0000-0000-00004B200000}"/>
    <cellStyle name="Normal 11 6 3 3 2 2 2 2" xfId="8279" xr:uid="{00000000-0005-0000-0000-00004C200000}"/>
    <cellStyle name="Normal 11 6 3 3 2 2 2_QR_TAB_1.4_1.5_1.11" xfId="8280" xr:uid="{00000000-0005-0000-0000-00004D200000}"/>
    <cellStyle name="Normal 11 6 3 3 2 2 3" xfId="8281" xr:uid="{00000000-0005-0000-0000-00004E200000}"/>
    <cellStyle name="Normal 11 6 3 3 2 2_QR_TAB_1.4_1.5_1.11" xfId="8282" xr:uid="{00000000-0005-0000-0000-00004F200000}"/>
    <cellStyle name="Normal 11 6 3 3 2 3" xfId="8283" xr:uid="{00000000-0005-0000-0000-000050200000}"/>
    <cellStyle name="Normal 11 6 3 3 2 3 2" xfId="8284" xr:uid="{00000000-0005-0000-0000-000051200000}"/>
    <cellStyle name="Normal 11 6 3 3 2 3_QR_TAB_1.4_1.5_1.11" xfId="8285" xr:uid="{00000000-0005-0000-0000-000052200000}"/>
    <cellStyle name="Normal 11 6 3 3 2 4" xfId="8286" xr:uid="{00000000-0005-0000-0000-000053200000}"/>
    <cellStyle name="Normal 11 6 3 3 2_QR_TAB_1.4_1.5_1.11" xfId="8287" xr:uid="{00000000-0005-0000-0000-000054200000}"/>
    <cellStyle name="Normal 11 6 3 3 3" xfId="8288" xr:uid="{00000000-0005-0000-0000-000055200000}"/>
    <cellStyle name="Normal 11 6 3 3 3 2" xfId="8289" xr:uid="{00000000-0005-0000-0000-000056200000}"/>
    <cellStyle name="Normal 11 6 3 3 3 2 2" xfId="8290" xr:uid="{00000000-0005-0000-0000-000057200000}"/>
    <cellStyle name="Normal 11 6 3 3 3 2 2 2" xfId="8291" xr:uid="{00000000-0005-0000-0000-000058200000}"/>
    <cellStyle name="Normal 11 6 3 3 3 2 2_QR_TAB_1.4_1.5_1.11" xfId="8292" xr:uid="{00000000-0005-0000-0000-000059200000}"/>
    <cellStyle name="Normal 11 6 3 3 3 2 3" xfId="8293" xr:uid="{00000000-0005-0000-0000-00005A200000}"/>
    <cellStyle name="Normal 11 6 3 3 3 2_QR_TAB_1.4_1.5_1.11" xfId="8294" xr:uid="{00000000-0005-0000-0000-00005B200000}"/>
    <cellStyle name="Normal 11 6 3 3 3_QR_TAB_1.4_1.5_1.11" xfId="8295" xr:uid="{00000000-0005-0000-0000-00005C200000}"/>
    <cellStyle name="Normal 11 6 3 3 4" xfId="8296" xr:uid="{00000000-0005-0000-0000-00005D200000}"/>
    <cellStyle name="Normal 11 6 3 3 4 2" xfId="8297" xr:uid="{00000000-0005-0000-0000-00005E200000}"/>
    <cellStyle name="Normal 11 6 3 3 4 2 2" xfId="8298" xr:uid="{00000000-0005-0000-0000-00005F200000}"/>
    <cellStyle name="Normal 11 6 3 3 4 2_QR_TAB_1.4_1.5_1.11" xfId="8299" xr:uid="{00000000-0005-0000-0000-000060200000}"/>
    <cellStyle name="Normal 11 6 3 3 4 3" xfId="8300" xr:uid="{00000000-0005-0000-0000-000061200000}"/>
    <cellStyle name="Normal 11 6 3 3 4_QR_TAB_1.4_1.5_1.11" xfId="8301" xr:uid="{00000000-0005-0000-0000-000062200000}"/>
    <cellStyle name="Normal 11 6 3 3 5" xfId="8302" xr:uid="{00000000-0005-0000-0000-000063200000}"/>
    <cellStyle name="Normal 11 6 3 3 5 2" xfId="8303" xr:uid="{00000000-0005-0000-0000-000064200000}"/>
    <cellStyle name="Normal 11 6 3 3 5_QR_TAB_1.4_1.5_1.11" xfId="8304" xr:uid="{00000000-0005-0000-0000-000065200000}"/>
    <cellStyle name="Normal 11 6 3 3 6" xfId="8305" xr:uid="{00000000-0005-0000-0000-000066200000}"/>
    <cellStyle name="Normal 11 6 3 3_checks flows" xfId="8306" xr:uid="{00000000-0005-0000-0000-000067200000}"/>
    <cellStyle name="Normal 11 6 3 4" xfId="8307" xr:uid="{00000000-0005-0000-0000-000068200000}"/>
    <cellStyle name="Normal 11 6 3 4 2" xfId="8308" xr:uid="{00000000-0005-0000-0000-000069200000}"/>
    <cellStyle name="Normal 11 6 3 4 2 2" xfId="8309" xr:uid="{00000000-0005-0000-0000-00006A200000}"/>
    <cellStyle name="Normal 11 6 3 4 2 2 2" xfId="8310" xr:uid="{00000000-0005-0000-0000-00006B200000}"/>
    <cellStyle name="Normal 11 6 3 4 2 2 2 2" xfId="8311" xr:uid="{00000000-0005-0000-0000-00006C200000}"/>
    <cellStyle name="Normal 11 6 3 4 2 2 2_QR_TAB_1.4_1.5_1.11" xfId="8312" xr:uid="{00000000-0005-0000-0000-00006D200000}"/>
    <cellStyle name="Normal 11 6 3 4 2 2 3" xfId="8313" xr:uid="{00000000-0005-0000-0000-00006E200000}"/>
    <cellStyle name="Normal 11 6 3 4 2 2_QR_TAB_1.4_1.5_1.11" xfId="8314" xr:uid="{00000000-0005-0000-0000-00006F200000}"/>
    <cellStyle name="Normal 11 6 3 4 2 3" xfId="8315" xr:uid="{00000000-0005-0000-0000-000070200000}"/>
    <cellStyle name="Normal 11 6 3 4 2 3 2" xfId="8316" xr:uid="{00000000-0005-0000-0000-000071200000}"/>
    <cellStyle name="Normal 11 6 3 4 2 3_QR_TAB_1.4_1.5_1.11" xfId="8317" xr:uid="{00000000-0005-0000-0000-000072200000}"/>
    <cellStyle name="Normal 11 6 3 4 2 4" xfId="8318" xr:uid="{00000000-0005-0000-0000-000073200000}"/>
    <cellStyle name="Normal 11 6 3 4 2_QR_TAB_1.4_1.5_1.11" xfId="8319" xr:uid="{00000000-0005-0000-0000-000074200000}"/>
    <cellStyle name="Normal 11 6 3 4 3" xfId="8320" xr:uid="{00000000-0005-0000-0000-000075200000}"/>
    <cellStyle name="Normal 11 6 3 4 3 2" xfId="8321" xr:uid="{00000000-0005-0000-0000-000076200000}"/>
    <cellStyle name="Normal 11 6 3 4 3 2 2" xfId="8322" xr:uid="{00000000-0005-0000-0000-000077200000}"/>
    <cellStyle name="Normal 11 6 3 4 3 2 2 2" xfId="8323" xr:uid="{00000000-0005-0000-0000-000078200000}"/>
    <cellStyle name="Normal 11 6 3 4 3 2 2_QR_TAB_1.4_1.5_1.11" xfId="8324" xr:uid="{00000000-0005-0000-0000-000079200000}"/>
    <cellStyle name="Normal 11 6 3 4 3 2 3" xfId="8325" xr:uid="{00000000-0005-0000-0000-00007A200000}"/>
    <cellStyle name="Normal 11 6 3 4 3 2_QR_TAB_1.4_1.5_1.11" xfId="8326" xr:uid="{00000000-0005-0000-0000-00007B200000}"/>
    <cellStyle name="Normal 11 6 3 4 3_QR_TAB_1.4_1.5_1.11" xfId="8327" xr:uid="{00000000-0005-0000-0000-00007C200000}"/>
    <cellStyle name="Normal 11 6 3 4 4" xfId="8328" xr:uid="{00000000-0005-0000-0000-00007D200000}"/>
    <cellStyle name="Normal 11 6 3 4 4 2" xfId="8329" xr:uid="{00000000-0005-0000-0000-00007E200000}"/>
    <cellStyle name="Normal 11 6 3 4 4 2 2" xfId="8330" xr:uid="{00000000-0005-0000-0000-00007F200000}"/>
    <cellStyle name="Normal 11 6 3 4 4 2_QR_TAB_1.4_1.5_1.11" xfId="8331" xr:uid="{00000000-0005-0000-0000-000080200000}"/>
    <cellStyle name="Normal 11 6 3 4 4 3" xfId="8332" xr:uid="{00000000-0005-0000-0000-000081200000}"/>
    <cellStyle name="Normal 11 6 3 4 4_QR_TAB_1.4_1.5_1.11" xfId="8333" xr:uid="{00000000-0005-0000-0000-000082200000}"/>
    <cellStyle name="Normal 11 6 3 4 5" xfId="8334" xr:uid="{00000000-0005-0000-0000-000083200000}"/>
    <cellStyle name="Normal 11 6 3 4 5 2" xfId="8335" xr:uid="{00000000-0005-0000-0000-000084200000}"/>
    <cellStyle name="Normal 11 6 3 4 5_QR_TAB_1.4_1.5_1.11" xfId="8336" xr:uid="{00000000-0005-0000-0000-000085200000}"/>
    <cellStyle name="Normal 11 6 3 4 6" xfId="8337" xr:uid="{00000000-0005-0000-0000-000086200000}"/>
    <cellStyle name="Normal 11 6 3 4_checks flows" xfId="8338" xr:uid="{00000000-0005-0000-0000-000087200000}"/>
    <cellStyle name="Normal 11 6 3 5" xfId="8339" xr:uid="{00000000-0005-0000-0000-000088200000}"/>
    <cellStyle name="Normal 11 6 3 5 2" xfId="8340" xr:uid="{00000000-0005-0000-0000-000089200000}"/>
    <cellStyle name="Normal 11 6 3 5 2 2" xfId="8341" xr:uid="{00000000-0005-0000-0000-00008A200000}"/>
    <cellStyle name="Normal 11 6 3 5 2 2 2" xfId="8342" xr:uid="{00000000-0005-0000-0000-00008B200000}"/>
    <cellStyle name="Normal 11 6 3 5 2 2 2 2" xfId="8343" xr:uid="{00000000-0005-0000-0000-00008C200000}"/>
    <cellStyle name="Normal 11 6 3 5 2 2 2_QR_TAB_1.4_1.5_1.11" xfId="8344" xr:uid="{00000000-0005-0000-0000-00008D200000}"/>
    <cellStyle name="Normal 11 6 3 5 2 2 3" xfId="8345" xr:uid="{00000000-0005-0000-0000-00008E200000}"/>
    <cellStyle name="Normal 11 6 3 5 2 2_QR_TAB_1.4_1.5_1.11" xfId="8346" xr:uid="{00000000-0005-0000-0000-00008F200000}"/>
    <cellStyle name="Normal 11 6 3 5 2 3" xfId="8347" xr:uid="{00000000-0005-0000-0000-000090200000}"/>
    <cellStyle name="Normal 11 6 3 5 2 3 2" xfId="8348" xr:uid="{00000000-0005-0000-0000-000091200000}"/>
    <cellStyle name="Normal 11 6 3 5 2 3_QR_TAB_1.4_1.5_1.11" xfId="8349" xr:uid="{00000000-0005-0000-0000-000092200000}"/>
    <cellStyle name="Normal 11 6 3 5 2 4" xfId="8350" xr:uid="{00000000-0005-0000-0000-000093200000}"/>
    <cellStyle name="Normal 11 6 3 5 2_QR_TAB_1.4_1.5_1.11" xfId="8351" xr:uid="{00000000-0005-0000-0000-000094200000}"/>
    <cellStyle name="Normal 11 6 3 5 3" xfId="8352" xr:uid="{00000000-0005-0000-0000-000095200000}"/>
    <cellStyle name="Normal 11 6 3 5 3 2" xfId="8353" xr:uid="{00000000-0005-0000-0000-000096200000}"/>
    <cellStyle name="Normal 11 6 3 5 3 2 2" xfId="8354" xr:uid="{00000000-0005-0000-0000-000097200000}"/>
    <cellStyle name="Normal 11 6 3 5 3 2 2 2" xfId="8355" xr:uid="{00000000-0005-0000-0000-000098200000}"/>
    <cellStyle name="Normal 11 6 3 5 3 2 2_QR_TAB_1.4_1.5_1.11" xfId="8356" xr:uid="{00000000-0005-0000-0000-000099200000}"/>
    <cellStyle name="Normal 11 6 3 5 3 2 3" xfId="8357" xr:uid="{00000000-0005-0000-0000-00009A200000}"/>
    <cellStyle name="Normal 11 6 3 5 3 2_QR_TAB_1.4_1.5_1.11" xfId="8358" xr:uid="{00000000-0005-0000-0000-00009B200000}"/>
    <cellStyle name="Normal 11 6 3 5 3_QR_TAB_1.4_1.5_1.11" xfId="8359" xr:uid="{00000000-0005-0000-0000-00009C200000}"/>
    <cellStyle name="Normal 11 6 3 5 4" xfId="8360" xr:uid="{00000000-0005-0000-0000-00009D200000}"/>
    <cellStyle name="Normal 11 6 3 5 4 2" xfId="8361" xr:uid="{00000000-0005-0000-0000-00009E200000}"/>
    <cellStyle name="Normal 11 6 3 5 4 2 2" xfId="8362" xr:uid="{00000000-0005-0000-0000-00009F200000}"/>
    <cellStyle name="Normal 11 6 3 5 4 2_QR_TAB_1.4_1.5_1.11" xfId="8363" xr:uid="{00000000-0005-0000-0000-0000A0200000}"/>
    <cellStyle name="Normal 11 6 3 5 4 3" xfId="8364" xr:uid="{00000000-0005-0000-0000-0000A1200000}"/>
    <cellStyle name="Normal 11 6 3 5 4_QR_TAB_1.4_1.5_1.11" xfId="8365" xr:uid="{00000000-0005-0000-0000-0000A2200000}"/>
    <cellStyle name="Normal 11 6 3 5 5" xfId="8366" xr:uid="{00000000-0005-0000-0000-0000A3200000}"/>
    <cellStyle name="Normal 11 6 3 5 5 2" xfId="8367" xr:uid="{00000000-0005-0000-0000-0000A4200000}"/>
    <cellStyle name="Normal 11 6 3 5 5_QR_TAB_1.4_1.5_1.11" xfId="8368" xr:uid="{00000000-0005-0000-0000-0000A5200000}"/>
    <cellStyle name="Normal 11 6 3 5 6" xfId="8369" xr:uid="{00000000-0005-0000-0000-0000A6200000}"/>
    <cellStyle name="Normal 11 6 3 5_checks flows" xfId="8370" xr:uid="{00000000-0005-0000-0000-0000A7200000}"/>
    <cellStyle name="Normal 11 6 3 6" xfId="8371" xr:uid="{00000000-0005-0000-0000-0000A8200000}"/>
    <cellStyle name="Normal 11 6 3 6 2" xfId="8372" xr:uid="{00000000-0005-0000-0000-0000A9200000}"/>
    <cellStyle name="Normal 11 6 3 6 2 2" xfId="8373" xr:uid="{00000000-0005-0000-0000-0000AA200000}"/>
    <cellStyle name="Normal 11 6 3 6 2 2 2" xfId="8374" xr:uid="{00000000-0005-0000-0000-0000AB200000}"/>
    <cellStyle name="Normal 11 6 3 6 2 2 2 2" xfId="8375" xr:uid="{00000000-0005-0000-0000-0000AC200000}"/>
    <cellStyle name="Normal 11 6 3 6 2 2 2_QR_TAB_1.4_1.5_1.11" xfId="8376" xr:uid="{00000000-0005-0000-0000-0000AD200000}"/>
    <cellStyle name="Normal 11 6 3 6 2 2 3" xfId="8377" xr:uid="{00000000-0005-0000-0000-0000AE200000}"/>
    <cellStyle name="Normal 11 6 3 6 2 2_QR_TAB_1.4_1.5_1.11" xfId="8378" xr:uid="{00000000-0005-0000-0000-0000AF200000}"/>
    <cellStyle name="Normal 11 6 3 6 2 3" xfId="8379" xr:uid="{00000000-0005-0000-0000-0000B0200000}"/>
    <cellStyle name="Normal 11 6 3 6 2 3 2" xfId="8380" xr:uid="{00000000-0005-0000-0000-0000B1200000}"/>
    <cellStyle name="Normal 11 6 3 6 2 3_QR_TAB_1.4_1.5_1.11" xfId="8381" xr:uid="{00000000-0005-0000-0000-0000B2200000}"/>
    <cellStyle name="Normal 11 6 3 6 2 4" xfId="8382" xr:uid="{00000000-0005-0000-0000-0000B3200000}"/>
    <cellStyle name="Normal 11 6 3 6 2_QR_TAB_1.4_1.5_1.11" xfId="8383" xr:uid="{00000000-0005-0000-0000-0000B4200000}"/>
    <cellStyle name="Normal 11 6 3 6 3" xfId="8384" xr:uid="{00000000-0005-0000-0000-0000B5200000}"/>
    <cellStyle name="Normal 11 6 3 6 3 2" xfId="8385" xr:uid="{00000000-0005-0000-0000-0000B6200000}"/>
    <cellStyle name="Normal 11 6 3 6 3 2 2" xfId="8386" xr:uid="{00000000-0005-0000-0000-0000B7200000}"/>
    <cellStyle name="Normal 11 6 3 6 3 2 2 2" xfId="8387" xr:uid="{00000000-0005-0000-0000-0000B8200000}"/>
    <cellStyle name="Normal 11 6 3 6 3 2 2_QR_TAB_1.4_1.5_1.11" xfId="8388" xr:uid="{00000000-0005-0000-0000-0000B9200000}"/>
    <cellStyle name="Normal 11 6 3 6 3 2 3" xfId="8389" xr:uid="{00000000-0005-0000-0000-0000BA200000}"/>
    <cellStyle name="Normal 11 6 3 6 3 2_QR_TAB_1.4_1.5_1.11" xfId="8390" xr:uid="{00000000-0005-0000-0000-0000BB200000}"/>
    <cellStyle name="Normal 11 6 3 6 3_QR_TAB_1.4_1.5_1.11" xfId="8391" xr:uid="{00000000-0005-0000-0000-0000BC200000}"/>
    <cellStyle name="Normal 11 6 3 6 4" xfId="8392" xr:uid="{00000000-0005-0000-0000-0000BD200000}"/>
    <cellStyle name="Normal 11 6 3 6 4 2" xfId="8393" xr:uid="{00000000-0005-0000-0000-0000BE200000}"/>
    <cellStyle name="Normal 11 6 3 6 4 2 2" xfId="8394" xr:uid="{00000000-0005-0000-0000-0000BF200000}"/>
    <cellStyle name="Normal 11 6 3 6 4 2_QR_TAB_1.4_1.5_1.11" xfId="8395" xr:uid="{00000000-0005-0000-0000-0000C0200000}"/>
    <cellStyle name="Normal 11 6 3 6 4 3" xfId="8396" xr:uid="{00000000-0005-0000-0000-0000C1200000}"/>
    <cellStyle name="Normal 11 6 3 6 4_QR_TAB_1.4_1.5_1.11" xfId="8397" xr:uid="{00000000-0005-0000-0000-0000C2200000}"/>
    <cellStyle name="Normal 11 6 3 6 5" xfId="8398" xr:uid="{00000000-0005-0000-0000-0000C3200000}"/>
    <cellStyle name="Normal 11 6 3 6 5 2" xfId="8399" xr:uid="{00000000-0005-0000-0000-0000C4200000}"/>
    <cellStyle name="Normal 11 6 3 6 5_QR_TAB_1.4_1.5_1.11" xfId="8400" xr:uid="{00000000-0005-0000-0000-0000C5200000}"/>
    <cellStyle name="Normal 11 6 3 6 6" xfId="8401" xr:uid="{00000000-0005-0000-0000-0000C6200000}"/>
    <cellStyle name="Normal 11 6 3 6_checks flows" xfId="8402" xr:uid="{00000000-0005-0000-0000-0000C7200000}"/>
    <cellStyle name="Normal 11 6 3 7" xfId="8403" xr:uid="{00000000-0005-0000-0000-0000C8200000}"/>
    <cellStyle name="Normal 11 6 3 7 2" xfId="8404" xr:uid="{00000000-0005-0000-0000-0000C9200000}"/>
    <cellStyle name="Normal 11 6 3 7 2 2" xfId="8405" xr:uid="{00000000-0005-0000-0000-0000CA200000}"/>
    <cellStyle name="Normal 11 6 3 7 2 2 2" xfId="8406" xr:uid="{00000000-0005-0000-0000-0000CB200000}"/>
    <cellStyle name="Normal 11 6 3 7 2 2 2 2" xfId="8407" xr:uid="{00000000-0005-0000-0000-0000CC200000}"/>
    <cellStyle name="Normal 11 6 3 7 2 2 2_QR_TAB_1.4_1.5_1.11" xfId="8408" xr:uid="{00000000-0005-0000-0000-0000CD200000}"/>
    <cellStyle name="Normal 11 6 3 7 2 2 3" xfId="8409" xr:uid="{00000000-0005-0000-0000-0000CE200000}"/>
    <cellStyle name="Normal 11 6 3 7 2 2_QR_TAB_1.4_1.5_1.11" xfId="8410" xr:uid="{00000000-0005-0000-0000-0000CF200000}"/>
    <cellStyle name="Normal 11 6 3 7 2 3" xfId="8411" xr:uid="{00000000-0005-0000-0000-0000D0200000}"/>
    <cellStyle name="Normal 11 6 3 7 2 3 2" xfId="8412" xr:uid="{00000000-0005-0000-0000-0000D1200000}"/>
    <cellStyle name="Normal 11 6 3 7 2 3_QR_TAB_1.4_1.5_1.11" xfId="8413" xr:uid="{00000000-0005-0000-0000-0000D2200000}"/>
    <cellStyle name="Normal 11 6 3 7 2 4" xfId="8414" xr:uid="{00000000-0005-0000-0000-0000D3200000}"/>
    <cellStyle name="Normal 11 6 3 7 2_QR_TAB_1.4_1.5_1.11" xfId="8415" xr:uid="{00000000-0005-0000-0000-0000D4200000}"/>
    <cellStyle name="Normal 11 6 3 7 3" xfId="8416" xr:uid="{00000000-0005-0000-0000-0000D5200000}"/>
    <cellStyle name="Normal 11 6 3 7 3 2" xfId="8417" xr:uid="{00000000-0005-0000-0000-0000D6200000}"/>
    <cellStyle name="Normal 11 6 3 7 3 2 2" xfId="8418" xr:uid="{00000000-0005-0000-0000-0000D7200000}"/>
    <cellStyle name="Normal 11 6 3 7 3 2_QR_TAB_1.4_1.5_1.11" xfId="8419" xr:uid="{00000000-0005-0000-0000-0000D8200000}"/>
    <cellStyle name="Normal 11 6 3 7 3 3" xfId="8420" xr:uid="{00000000-0005-0000-0000-0000D9200000}"/>
    <cellStyle name="Normal 11 6 3 7 3_QR_TAB_1.4_1.5_1.11" xfId="8421" xr:uid="{00000000-0005-0000-0000-0000DA200000}"/>
    <cellStyle name="Normal 11 6 3 7 4" xfId="8422" xr:uid="{00000000-0005-0000-0000-0000DB200000}"/>
    <cellStyle name="Normal 11 6 3 7 4 2" xfId="8423" xr:uid="{00000000-0005-0000-0000-0000DC200000}"/>
    <cellStyle name="Normal 11 6 3 7 4_QR_TAB_1.4_1.5_1.11" xfId="8424" xr:uid="{00000000-0005-0000-0000-0000DD200000}"/>
    <cellStyle name="Normal 11 6 3 7 5" xfId="8425" xr:uid="{00000000-0005-0000-0000-0000DE200000}"/>
    <cellStyle name="Normal 11 6 3 7_checks flows" xfId="8426" xr:uid="{00000000-0005-0000-0000-0000DF200000}"/>
    <cellStyle name="Normal 11 6 3 8" xfId="8427" xr:uid="{00000000-0005-0000-0000-0000E0200000}"/>
    <cellStyle name="Normal 11 6 3 8 2" xfId="8428" xr:uid="{00000000-0005-0000-0000-0000E1200000}"/>
    <cellStyle name="Normal 11 6 3 8 2 2" xfId="8429" xr:uid="{00000000-0005-0000-0000-0000E2200000}"/>
    <cellStyle name="Normal 11 6 3 8 2 2 2" xfId="8430" xr:uid="{00000000-0005-0000-0000-0000E3200000}"/>
    <cellStyle name="Normal 11 6 3 8 2 2_QR_TAB_1.4_1.5_1.11" xfId="8431" xr:uid="{00000000-0005-0000-0000-0000E4200000}"/>
    <cellStyle name="Normal 11 6 3 8 2 3" xfId="8432" xr:uid="{00000000-0005-0000-0000-0000E5200000}"/>
    <cellStyle name="Normal 11 6 3 8 2_QR_TAB_1.4_1.5_1.11" xfId="8433" xr:uid="{00000000-0005-0000-0000-0000E6200000}"/>
    <cellStyle name="Normal 11 6 3 8 3" xfId="8434" xr:uid="{00000000-0005-0000-0000-0000E7200000}"/>
    <cellStyle name="Normal 11 6 3 8 3 2" xfId="8435" xr:uid="{00000000-0005-0000-0000-0000E8200000}"/>
    <cellStyle name="Normal 11 6 3 8 3_QR_TAB_1.4_1.5_1.11" xfId="8436" xr:uid="{00000000-0005-0000-0000-0000E9200000}"/>
    <cellStyle name="Normal 11 6 3 8 4" xfId="8437" xr:uid="{00000000-0005-0000-0000-0000EA200000}"/>
    <cellStyle name="Normal 11 6 3 8_QR_TAB_1.4_1.5_1.11" xfId="8438" xr:uid="{00000000-0005-0000-0000-0000EB200000}"/>
    <cellStyle name="Normal 11 6 3 9" xfId="8439" xr:uid="{00000000-0005-0000-0000-0000EC200000}"/>
    <cellStyle name="Normal 11 6 3 9 2" xfId="8440" xr:uid="{00000000-0005-0000-0000-0000ED200000}"/>
    <cellStyle name="Normal 11 6 3 9 2 2" xfId="8441" xr:uid="{00000000-0005-0000-0000-0000EE200000}"/>
    <cellStyle name="Normal 11 6 3 9 2 2 2" xfId="8442" xr:uid="{00000000-0005-0000-0000-0000EF200000}"/>
    <cellStyle name="Normal 11 6 3 9 2 2_QR_TAB_1.4_1.5_1.11" xfId="8443" xr:uid="{00000000-0005-0000-0000-0000F0200000}"/>
    <cellStyle name="Normal 11 6 3 9 2 3" xfId="8444" xr:uid="{00000000-0005-0000-0000-0000F1200000}"/>
    <cellStyle name="Normal 11 6 3 9 2_QR_TAB_1.4_1.5_1.11" xfId="8445" xr:uid="{00000000-0005-0000-0000-0000F2200000}"/>
    <cellStyle name="Normal 11 6 3 9_QR_TAB_1.4_1.5_1.11" xfId="8446" xr:uid="{00000000-0005-0000-0000-0000F3200000}"/>
    <cellStyle name="Normal 11 6 3_checks flows" xfId="8447" xr:uid="{00000000-0005-0000-0000-0000F4200000}"/>
    <cellStyle name="Normal 11 6 4" xfId="8448" xr:uid="{00000000-0005-0000-0000-0000F5200000}"/>
    <cellStyle name="Normal 11 6 4 2" xfId="8449" xr:uid="{00000000-0005-0000-0000-0000F6200000}"/>
    <cellStyle name="Normal 11 6 4 2 2" xfId="8450" xr:uid="{00000000-0005-0000-0000-0000F7200000}"/>
    <cellStyle name="Normal 11 6 4 2 2 2" xfId="8451" xr:uid="{00000000-0005-0000-0000-0000F8200000}"/>
    <cellStyle name="Normal 11 6 4 2 2 2 2" xfId="8452" xr:uid="{00000000-0005-0000-0000-0000F9200000}"/>
    <cellStyle name="Normal 11 6 4 2 2 2 2 2" xfId="8453" xr:uid="{00000000-0005-0000-0000-0000FA200000}"/>
    <cellStyle name="Normal 11 6 4 2 2 2 2_QR_TAB_1.4_1.5_1.11" xfId="8454" xr:uid="{00000000-0005-0000-0000-0000FB200000}"/>
    <cellStyle name="Normal 11 6 4 2 2 2 3" xfId="8455" xr:uid="{00000000-0005-0000-0000-0000FC200000}"/>
    <cellStyle name="Normal 11 6 4 2 2 2_QR_TAB_1.4_1.5_1.11" xfId="8456" xr:uid="{00000000-0005-0000-0000-0000FD200000}"/>
    <cellStyle name="Normal 11 6 4 2 2 3" xfId="8457" xr:uid="{00000000-0005-0000-0000-0000FE200000}"/>
    <cellStyle name="Normal 11 6 4 2 2 3 2" xfId="8458" xr:uid="{00000000-0005-0000-0000-0000FF200000}"/>
    <cellStyle name="Normal 11 6 4 2 2 3_QR_TAB_1.4_1.5_1.11" xfId="8459" xr:uid="{00000000-0005-0000-0000-000000210000}"/>
    <cellStyle name="Normal 11 6 4 2 2 4" xfId="8460" xr:uid="{00000000-0005-0000-0000-000001210000}"/>
    <cellStyle name="Normal 11 6 4 2 2_QR_TAB_1.4_1.5_1.11" xfId="8461" xr:uid="{00000000-0005-0000-0000-000002210000}"/>
    <cellStyle name="Normal 11 6 4 2 3" xfId="8462" xr:uid="{00000000-0005-0000-0000-000003210000}"/>
    <cellStyle name="Normal 11 6 4 2 3 2" xfId="8463" xr:uid="{00000000-0005-0000-0000-000004210000}"/>
    <cellStyle name="Normal 11 6 4 2 3 2 2" xfId="8464" xr:uid="{00000000-0005-0000-0000-000005210000}"/>
    <cellStyle name="Normal 11 6 4 2 3 2 2 2" xfId="8465" xr:uid="{00000000-0005-0000-0000-000006210000}"/>
    <cellStyle name="Normal 11 6 4 2 3 2 2_QR_TAB_1.4_1.5_1.11" xfId="8466" xr:uid="{00000000-0005-0000-0000-000007210000}"/>
    <cellStyle name="Normal 11 6 4 2 3 2 3" xfId="8467" xr:uid="{00000000-0005-0000-0000-000008210000}"/>
    <cellStyle name="Normal 11 6 4 2 3 2_QR_TAB_1.4_1.5_1.11" xfId="8468" xr:uid="{00000000-0005-0000-0000-000009210000}"/>
    <cellStyle name="Normal 11 6 4 2 3_QR_TAB_1.4_1.5_1.11" xfId="8469" xr:uid="{00000000-0005-0000-0000-00000A210000}"/>
    <cellStyle name="Normal 11 6 4 2 4" xfId="8470" xr:uid="{00000000-0005-0000-0000-00000B210000}"/>
    <cellStyle name="Normal 11 6 4 2 4 2" xfId="8471" xr:uid="{00000000-0005-0000-0000-00000C210000}"/>
    <cellStyle name="Normal 11 6 4 2 4 2 2" xfId="8472" xr:uid="{00000000-0005-0000-0000-00000D210000}"/>
    <cellStyle name="Normal 11 6 4 2 4 2_QR_TAB_1.4_1.5_1.11" xfId="8473" xr:uid="{00000000-0005-0000-0000-00000E210000}"/>
    <cellStyle name="Normal 11 6 4 2 4 3" xfId="8474" xr:uid="{00000000-0005-0000-0000-00000F210000}"/>
    <cellStyle name="Normal 11 6 4 2 4_QR_TAB_1.4_1.5_1.11" xfId="8475" xr:uid="{00000000-0005-0000-0000-000010210000}"/>
    <cellStyle name="Normal 11 6 4 2 5" xfId="8476" xr:uid="{00000000-0005-0000-0000-000011210000}"/>
    <cellStyle name="Normal 11 6 4 2 5 2" xfId="8477" xr:uid="{00000000-0005-0000-0000-000012210000}"/>
    <cellStyle name="Normal 11 6 4 2 5_QR_TAB_1.4_1.5_1.11" xfId="8478" xr:uid="{00000000-0005-0000-0000-000013210000}"/>
    <cellStyle name="Normal 11 6 4 2 6" xfId="8479" xr:uid="{00000000-0005-0000-0000-000014210000}"/>
    <cellStyle name="Normal 11 6 4 2_checks flows" xfId="8480" xr:uid="{00000000-0005-0000-0000-000015210000}"/>
    <cellStyle name="Normal 11 6 4 3" xfId="8481" xr:uid="{00000000-0005-0000-0000-000016210000}"/>
    <cellStyle name="Normal 11 6 4 3 2" xfId="8482" xr:uid="{00000000-0005-0000-0000-000017210000}"/>
    <cellStyle name="Normal 11 6 4 3 2 2" xfId="8483" xr:uid="{00000000-0005-0000-0000-000018210000}"/>
    <cellStyle name="Normal 11 6 4 3 2 2 2" xfId="8484" xr:uid="{00000000-0005-0000-0000-000019210000}"/>
    <cellStyle name="Normal 11 6 4 3 2 2 2 2" xfId="8485" xr:uid="{00000000-0005-0000-0000-00001A210000}"/>
    <cellStyle name="Normal 11 6 4 3 2 2 2_QR_TAB_1.4_1.5_1.11" xfId="8486" xr:uid="{00000000-0005-0000-0000-00001B210000}"/>
    <cellStyle name="Normal 11 6 4 3 2 2 3" xfId="8487" xr:uid="{00000000-0005-0000-0000-00001C210000}"/>
    <cellStyle name="Normal 11 6 4 3 2 2_QR_TAB_1.4_1.5_1.11" xfId="8488" xr:uid="{00000000-0005-0000-0000-00001D210000}"/>
    <cellStyle name="Normal 11 6 4 3 2 3" xfId="8489" xr:uid="{00000000-0005-0000-0000-00001E210000}"/>
    <cellStyle name="Normal 11 6 4 3 2 3 2" xfId="8490" xr:uid="{00000000-0005-0000-0000-00001F210000}"/>
    <cellStyle name="Normal 11 6 4 3 2 3_QR_TAB_1.4_1.5_1.11" xfId="8491" xr:uid="{00000000-0005-0000-0000-000020210000}"/>
    <cellStyle name="Normal 11 6 4 3 2 4" xfId="8492" xr:uid="{00000000-0005-0000-0000-000021210000}"/>
    <cellStyle name="Normal 11 6 4 3 2_QR_TAB_1.4_1.5_1.11" xfId="8493" xr:uid="{00000000-0005-0000-0000-000022210000}"/>
    <cellStyle name="Normal 11 6 4 3 3" xfId="8494" xr:uid="{00000000-0005-0000-0000-000023210000}"/>
    <cellStyle name="Normal 11 6 4 3 3 2" xfId="8495" xr:uid="{00000000-0005-0000-0000-000024210000}"/>
    <cellStyle name="Normal 11 6 4 3 3 2 2" xfId="8496" xr:uid="{00000000-0005-0000-0000-000025210000}"/>
    <cellStyle name="Normal 11 6 4 3 3 2_QR_TAB_1.4_1.5_1.11" xfId="8497" xr:uid="{00000000-0005-0000-0000-000026210000}"/>
    <cellStyle name="Normal 11 6 4 3 3 3" xfId="8498" xr:uid="{00000000-0005-0000-0000-000027210000}"/>
    <cellStyle name="Normal 11 6 4 3 3_QR_TAB_1.4_1.5_1.11" xfId="8499" xr:uid="{00000000-0005-0000-0000-000028210000}"/>
    <cellStyle name="Normal 11 6 4 3 4" xfId="8500" xr:uid="{00000000-0005-0000-0000-000029210000}"/>
    <cellStyle name="Normal 11 6 4 3 4 2" xfId="8501" xr:uid="{00000000-0005-0000-0000-00002A210000}"/>
    <cellStyle name="Normal 11 6 4 3 4_QR_TAB_1.4_1.5_1.11" xfId="8502" xr:uid="{00000000-0005-0000-0000-00002B210000}"/>
    <cellStyle name="Normal 11 6 4 3 5" xfId="8503" xr:uid="{00000000-0005-0000-0000-00002C210000}"/>
    <cellStyle name="Normal 11 6 4 3_checks flows" xfId="8504" xr:uid="{00000000-0005-0000-0000-00002D210000}"/>
    <cellStyle name="Normal 11 6 4 4" xfId="8505" xr:uid="{00000000-0005-0000-0000-00002E210000}"/>
    <cellStyle name="Normal 11 6 4 4 2" xfId="8506" xr:uid="{00000000-0005-0000-0000-00002F210000}"/>
    <cellStyle name="Normal 11 6 4 4 2 2" xfId="8507" xr:uid="{00000000-0005-0000-0000-000030210000}"/>
    <cellStyle name="Normal 11 6 4 4 2 2 2" xfId="8508" xr:uid="{00000000-0005-0000-0000-000031210000}"/>
    <cellStyle name="Normal 11 6 4 4 2 2_QR_TAB_1.4_1.5_1.11" xfId="8509" xr:uid="{00000000-0005-0000-0000-000032210000}"/>
    <cellStyle name="Normal 11 6 4 4 2 3" xfId="8510" xr:uid="{00000000-0005-0000-0000-000033210000}"/>
    <cellStyle name="Normal 11 6 4 4 2_QR_TAB_1.4_1.5_1.11" xfId="8511" xr:uid="{00000000-0005-0000-0000-000034210000}"/>
    <cellStyle name="Normal 11 6 4 4 3" xfId="8512" xr:uid="{00000000-0005-0000-0000-000035210000}"/>
    <cellStyle name="Normal 11 6 4 4 3 2" xfId="8513" xr:uid="{00000000-0005-0000-0000-000036210000}"/>
    <cellStyle name="Normal 11 6 4 4 3_QR_TAB_1.4_1.5_1.11" xfId="8514" xr:uid="{00000000-0005-0000-0000-000037210000}"/>
    <cellStyle name="Normal 11 6 4 4 4" xfId="8515" xr:uid="{00000000-0005-0000-0000-000038210000}"/>
    <cellStyle name="Normal 11 6 4 4_QR_TAB_1.4_1.5_1.11" xfId="8516" xr:uid="{00000000-0005-0000-0000-000039210000}"/>
    <cellStyle name="Normal 11 6 4 5" xfId="8517" xr:uid="{00000000-0005-0000-0000-00003A210000}"/>
    <cellStyle name="Normal 11 6 4 5 2" xfId="8518" xr:uid="{00000000-0005-0000-0000-00003B210000}"/>
    <cellStyle name="Normal 11 6 4 5 2 2" xfId="8519" xr:uid="{00000000-0005-0000-0000-00003C210000}"/>
    <cellStyle name="Normal 11 6 4 5 2 2 2" xfId="8520" xr:uid="{00000000-0005-0000-0000-00003D210000}"/>
    <cellStyle name="Normal 11 6 4 5 2 2_QR_TAB_1.4_1.5_1.11" xfId="8521" xr:uid="{00000000-0005-0000-0000-00003E210000}"/>
    <cellStyle name="Normal 11 6 4 5 2 3" xfId="8522" xr:uid="{00000000-0005-0000-0000-00003F210000}"/>
    <cellStyle name="Normal 11 6 4 5 2_QR_TAB_1.4_1.5_1.11" xfId="8523" xr:uid="{00000000-0005-0000-0000-000040210000}"/>
    <cellStyle name="Normal 11 6 4 5_QR_TAB_1.4_1.5_1.11" xfId="8524" xr:uid="{00000000-0005-0000-0000-000041210000}"/>
    <cellStyle name="Normal 11 6 4 6" xfId="8525" xr:uid="{00000000-0005-0000-0000-000042210000}"/>
    <cellStyle name="Normal 11 6 4 6 2" xfId="8526" xr:uid="{00000000-0005-0000-0000-000043210000}"/>
    <cellStyle name="Normal 11 6 4 6 2 2" xfId="8527" xr:uid="{00000000-0005-0000-0000-000044210000}"/>
    <cellStyle name="Normal 11 6 4 6 2_QR_TAB_1.4_1.5_1.11" xfId="8528" xr:uid="{00000000-0005-0000-0000-000045210000}"/>
    <cellStyle name="Normal 11 6 4 6 3" xfId="8529" xr:uid="{00000000-0005-0000-0000-000046210000}"/>
    <cellStyle name="Normal 11 6 4 6_QR_TAB_1.4_1.5_1.11" xfId="8530" xr:uid="{00000000-0005-0000-0000-000047210000}"/>
    <cellStyle name="Normal 11 6 4 7" xfId="8531" xr:uid="{00000000-0005-0000-0000-000048210000}"/>
    <cellStyle name="Normal 11 6 4 7 2" xfId="8532" xr:uid="{00000000-0005-0000-0000-000049210000}"/>
    <cellStyle name="Normal 11 6 4 7_QR_TAB_1.4_1.5_1.11" xfId="8533" xr:uid="{00000000-0005-0000-0000-00004A210000}"/>
    <cellStyle name="Normal 11 6 4 8" xfId="8534" xr:uid="{00000000-0005-0000-0000-00004B210000}"/>
    <cellStyle name="Normal 11 6 4_checks flows" xfId="8535" xr:uid="{00000000-0005-0000-0000-00004C210000}"/>
    <cellStyle name="Normal 11 6 5" xfId="8536" xr:uid="{00000000-0005-0000-0000-00004D210000}"/>
    <cellStyle name="Normal 11 6 5 2" xfId="8537" xr:uid="{00000000-0005-0000-0000-00004E210000}"/>
    <cellStyle name="Normal 11 6 5 2 2" xfId="8538" xr:uid="{00000000-0005-0000-0000-00004F210000}"/>
    <cellStyle name="Normal 11 6 5 2 2 2" xfId="8539" xr:uid="{00000000-0005-0000-0000-000050210000}"/>
    <cellStyle name="Normal 11 6 5 2 2 2 2" xfId="8540" xr:uid="{00000000-0005-0000-0000-000051210000}"/>
    <cellStyle name="Normal 11 6 5 2 2 2_QR_TAB_1.4_1.5_1.11" xfId="8541" xr:uid="{00000000-0005-0000-0000-000052210000}"/>
    <cellStyle name="Normal 11 6 5 2 2 3" xfId="8542" xr:uid="{00000000-0005-0000-0000-000053210000}"/>
    <cellStyle name="Normal 11 6 5 2 2_QR_TAB_1.4_1.5_1.11" xfId="8543" xr:uid="{00000000-0005-0000-0000-000054210000}"/>
    <cellStyle name="Normal 11 6 5 2 3" xfId="8544" xr:uid="{00000000-0005-0000-0000-000055210000}"/>
    <cellStyle name="Normal 11 6 5 2 3 2" xfId="8545" xr:uid="{00000000-0005-0000-0000-000056210000}"/>
    <cellStyle name="Normal 11 6 5 2 3_QR_TAB_1.4_1.5_1.11" xfId="8546" xr:uid="{00000000-0005-0000-0000-000057210000}"/>
    <cellStyle name="Normal 11 6 5 2 4" xfId="8547" xr:uid="{00000000-0005-0000-0000-000058210000}"/>
    <cellStyle name="Normal 11 6 5 2_QR_TAB_1.4_1.5_1.11" xfId="8548" xr:uid="{00000000-0005-0000-0000-000059210000}"/>
    <cellStyle name="Normal 11 6 5 3" xfId="8549" xr:uid="{00000000-0005-0000-0000-00005A210000}"/>
    <cellStyle name="Normal 11 6 5 3 2" xfId="8550" xr:uid="{00000000-0005-0000-0000-00005B210000}"/>
    <cellStyle name="Normal 11 6 5 3 2 2" xfId="8551" xr:uid="{00000000-0005-0000-0000-00005C210000}"/>
    <cellStyle name="Normal 11 6 5 3 2 2 2" xfId="8552" xr:uid="{00000000-0005-0000-0000-00005D210000}"/>
    <cellStyle name="Normal 11 6 5 3 2 2_QR_TAB_1.4_1.5_1.11" xfId="8553" xr:uid="{00000000-0005-0000-0000-00005E210000}"/>
    <cellStyle name="Normal 11 6 5 3 2 3" xfId="8554" xr:uid="{00000000-0005-0000-0000-00005F210000}"/>
    <cellStyle name="Normal 11 6 5 3 2_QR_TAB_1.4_1.5_1.11" xfId="8555" xr:uid="{00000000-0005-0000-0000-000060210000}"/>
    <cellStyle name="Normal 11 6 5 3_QR_TAB_1.4_1.5_1.11" xfId="8556" xr:uid="{00000000-0005-0000-0000-000061210000}"/>
    <cellStyle name="Normal 11 6 5 4" xfId="8557" xr:uid="{00000000-0005-0000-0000-000062210000}"/>
    <cellStyle name="Normal 11 6 5 4 2" xfId="8558" xr:uid="{00000000-0005-0000-0000-000063210000}"/>
    <cellStyle name="Normal 11 6 5 4 2 2" xfId="8559" xr:uid="{00000000-0005-0000-0000-000064210000}"/>
    <cellStyle name="Normal 11 6 5 4 2_QR_TAB_1.4_1.5_1.11" xfId="8560" xr:uid="{00000000-0005-0000-0000-000065210000}"/>
    <cellStyle name="Normal 11 6 5 4 3" xfId="8561" xr:uid="{00000000-0005-0000-0000-000066210000}"/>
    <cellStyle name="Normal 11 6 5 4_QR_TAB_1.4_1.5_1.11" xfId="8562" xr:uid="{00000000-0005-0000-0000-000067210000}"/>
    <cellStyle name="Normal 11 6 5 5" xfId="8563" xr:uid="{00000000-0005-0000-0000-000068210000}"/>
    <cellStyle name="Normal 11 6 5 5 2" xfId="8564" xr:uid="{00000000-0005-0000-0000-000069210000}"/>
    <cellStyle name="Normal 11 6 5 5_QR_TAB_1.4_1.5_1.11" xfId="8565" xr:uid="{00000000-0005-0000-0000-00006A210000}"/>
    <cellStyle name="Normal 11 6 5 6" xfId="8566" xr:uid="{00000000-0005-0000-0000-00006B210000}"/>
    <cellStyle name="Normal 11 6 5_checks flows" xfId="8567" xr:uid="{00000000-0005-0000-0000-00006C210000}"/>
    <cellStyle name="Normal 11 6 6" xfId="8568" xr:uid="{00000000-0005-0000-0000-00006D210000}"/>
    <cellStyle name="Normal 11 6 6 2" xfId="8569" xr:uid="{00000000-0005-0000-0000-00006E210000}"/>
    <cellStyle name="Normal 11 6 6 2 2" xfId="8570" xr:uid="{00000000-0005-0000-0000-00006F210000}"/>
    <cellStyle name="Normal 11 6 6 2 2 2" xfId="8571" xr:uid="{00000000-0005-0000-0000-000070210000}"/>
    <cellStyle name="Normal 11 6 6 2 2 2 2" xfId="8572" xr:uid="{00000000-0005-0000-0000-000071210000}"/>
    <cellStyle name="Normal 11 6 6 2 2 2_QR_TAB_1.4_1.5_1.11" xfId="8573" xr:uid="{00000000-0005-0000-0000-000072210000}"/>
    <cellStyle name="Normal 11 6 6 2 2 3" xfId="8574" xr:uid="{00000000-0005-0000-0000-000073210000}"/>
    <cellStyle name="Normal 11 6 6 2 2_QR_TAB_1.4_1.5_1.11" xfId="8575" xr:uid="{00000000-0005-0000-0000-000074210000}"/>
    <cellStyle name="Normal 11 6 6 2 3" xfId="8576" xr:uid="{00000000-0005-0000-0000-000075210000}"/>
    <cellStyle name="Normal 11 6 6 2 3 2" xfId="8577" xr:uid="{00000000-0005-0000-0000-000076210000}"/>
    <cellStyle name="Normal 11 6 6 2 3_QR_TAB_1.4_1.5_1.11" xfId="8578" xr:uid="{00000000-0005-0000-0000-000077210000}"/>
    <cellStyle name="Normal 11 6 6 2 4" xfId="8579" xr:uid="{00000000-0005-0000-0000-000078210000}"/>
    <cellStyle name="Normal 11 6 6 2_QR_TAB_1.4_1.5_1.11" xfId="8580" xr:uid="{00000000-0005-0000-0000-000079210000}"/>
    <cellStyle name="Normal 11 6 6 3" xfId="8581" xr:uid="{00000000-0005-0000-0000-00007A210000}"/>
    <cellStyle name="Normal 11 6 6 3 2" xfId="8582" xr:uid="{00000000-0005-0000-0000-00007B210000}"/>
    <cellStyle name="Normal 11 6 6 3 2 2" xfId="8583" xr:uid="{00000000-0005-0000-0000-00007C210000}"/>
    <cellStyle name="Normal 11 6 6 3 2 2 2" xfId="8584" xr:uid="{00000000-0005-0000-0000-00007D210000}"/>
    <cellStyle name="Normal 11 6 6 3 2 2_QR_TAB_1.4_1.5_1.11" xfId="8585" xr:uid="{00000000-0005-0000-0000-00007E210000}"/>
    <cellStyle name="Normal 11 6 6 3 2 3" xfId="8586" xr:uid="{00000000-0005-0000-0000-00007F210000}"/>
    <cellStyle name="Normal 11 6 6 3 2_QR_TAB_1.4_1.5_1.11" xfId="8587" xr:uid="{00000000-0005-0000-0000-000080210000}"/>
    <cellStyle name="Normal 11 6 6 3_QR_TAB_1.4_1.5_1.11" xfId="8588" xr:uid="{00000000-0005-0000-0000-000081210000}"/>
    <cellStyle name="Normal 11 6 6 4" xfId="8589" xr:uid="{00000000-0005-0000-0000-000082210000}"/>
    <cellStyle name="Normal 11 6 6 4 2" xfId="8590" xr:uid="{00000000-0005-0000-0000-000083210000}"/>
    <cellStyle name="Normal 11 6 6 4 2 2" xfId="8591" xr:uid="{00000000-0005-0000-0000-000084210000}"/>
    <cellStyle name="Normal 11 6 6 4 2_QR_TAB_1.4_1.5_1.11" xfId="8592" xr:uid="{00000000-0005-0000-0000-000085210000}"/>
    <cellStyle name="Normal 11 6 6 4 3" xfId="8593" xr:uid="{00000000-0005-0000-0000-000086210000}"/>
    <cellStyle name="Normal 11 6 6 4_QR_TAB_1.4_1.5_1.11" xfId="8594" xr:uid="{00000000-0005-0000-0000-000087210000}"/>
    <cellStyle name="Normal 11 6 6 5" xfId="8595" xr:uid="{00000000-0005-0000-0000-000088210000}"/>
    <cellStyle name="Normal 11 6 6 5 2" xfId="8596" xr:uid="{00000000-0005-0000-0000-000089210000}"/>
    <cellStyle name="Normal 11 6 6 5_QR_TAB_1.4_1.5_1.11" xfId="8597" xr:uid="{00000000-0005-0000-0000-00008A210000}"/>
    <cellStyle name="Normal 11 6 6 6" xfId="8598" xr:uid="{00000000-0005-0000-0000-00008B210000}"/>
    <cellStyle name="Normal 11 6 6_checks flows" xfId="8599" xr:uid="{00000000-0005-0000-0000-00008C210000}"/>
    <cellStyle name="Normal 11 6 7" xfId="8600" xr:uid="{00000000-0005-0000-0000-00008D210000}"/>
    <cellStyle name="Normal 11 6 7 2" xfId="8601" xr:uid="{00000000-0005-0000-0000-00008E210000}"/>
    <cellStyle name="Normal 11 6 7 2 2" xfId="8602" xr:uid="{00000000-0005-0000-0000-00008F210000}"/>
    <cellStyle name="Normal 11 6 7 2 2 2" xfId="8603" xr:uid="{00000000-0005-0000-0000-000090210000}"/>
    <cellStyle name="Normal 11 6 7 2 2 2 2" xfId="8604" xr:uid="{00000000-0005-0000-0000-000091210000}"/>
    <cellStyle name="Normal 11 6 7 2 2 2_QR_TAB_1.4_1.5_1.11" xfId="8605" xr:uid="{00000000-0005-0000-0000-000092210000}"/>
    <cellStyle name="Normal 11 6 7 2 2 3" xfId="8606" xr:uid="{00000000-0005-0000-0000-000093210000}"/>
    <cellStyle name="Normal 11 6 7 2 2_QR_TAB_1.4_1.5_1.11" xfId="8607" xr:uid="{00000000-0005-0000-0000-000094210000}"/>
    <cellStyle name="Normal 11 6 7 2 3" xfId="8608" xr:uid="{00000000-0005-0000-0000-000095210000}"/>
    <cellStyle name="Normal 11 6 7 2 3 2" xfId="8609" xr:uid="{00000000-0005-0000-0000-000096210000}"/>
    <cellStyle name="Normal 11 6 7 2 3_QR_TAB_1.4_1.5_1.11" xfId="8610" xr:uid="{00000000-0005-0000-0000-000097210000}"/>
    <cellStyle name="Normal 11 6 7 2 4" xfId="8611" xr:uid="{00000000-0005-0000-0000-000098210000}"/>
    <cellStyle name="Normal 11 6 7 2_QR_TAB_1.4_1.5_1.11" xfId="8612" xr:uid="{00000000-0005-0000-0000-000099210000}"/>
    <cellStyle name="Normal 11 6 7 3" xfId="8613" xr:uid="{00000000-0005-0000-0000-00009A210000}"/>
    <cellStyle name="Normal 11 6 7 3 2" xfId="8614" xr:uid="{00000000-0005-0000-0000-00009B210000}"/>
    <cellStyle name="Normal 11 6 7 3 2 2" xfId="8615" xr:uid="{00000000-0005-0000-0000-00009C210000}"/>
    <cellStyle name="Normal 11 6 7 3 2 2 2" xfId="8616" xr:uid="{00000000-0005-0000-0000-00009D210000}"/>
    <cellStyle name="Normal 11 6 7 3 2 2_QR_TAB_1.4_1.5_1.11" xfId="8617" xr:uid="{00000000-0005-0000-0000-00009E210000}"/>
    <cellStyle name="Normal 11 6 7 3 2 3" xfId="8618" xr:uid="{00000000-0005-0000-0000-00009F210000}"/>
    <cellStyle name="Normal 11 6 7 3 2_QR_TAB_1.4_1.5_1.11" xfId="8619" xr:uid="{00000000-0005-0000-0000-0000A0210000}"/>
    <cellStyle name="Normal 11 6 7 3_QR_TAB_1.4_1.5_1.11" xfId="8620" xr:uid="{00000000-0005-0000-0000-0000A1210000}"/>
    <cellStyle name="Normal 11 6 7 4" xfId="8621" xr:uid="{00000000-0005-0000-0000-0000A2210000}"/>
    <cellStyle name="Normal 11 6 7 4 2" xfId="8622" xr:uid="{00000000-0005-0000-0000-0000A3210000}"/>
    <cellStyle name="Normal 11 6 7 4 2 2" xfId="8623" xr:uid="{00000000-0005-0000-0000-0000A4210000}"/>
    <cellStyle name="Normal 11 6 7 4 2_QR_TAB_1.4_1.5_1.11" xfId="8624" xr:uid="{00000000-0005-0000-0000-0000A5210000}"/>
    <cellStyle name="Normal 11 6 7 4 3" xfId="8625" xr:uid="{00000000-0005-0000-0000-0000A6210000}"/>
    <cellStyle name="Normal 11 6 7 4_QR_TAB_1.4_1.5_1.11" xfId="8626" xr:uid="{00000000-0005-0000-0000-0000A7210000}"/>
    <cellStyle name="Normal 11 6 7 5" xfId="8627" xr:uid="{00000000-0005-0000-0000-0000A8210000}"/>
    <cellStyle name="Normal 11 6 7 5 2" xfId="8628" xr:uid="{00000000-0005-0000-0000-0000A9210000}"/>
    <cellStyle name="Normal 11 6 7 5_QR_TAB_1.4_1.5_1.11" xfId="8629" xr:uid="{00000000-0005-0000-0000-0000AA210000}"/>
    <cellStyle name="Normal 11 6 7 6" xfId="8630" xr:uid="{00000000-0005-0000-0000-0000AB210000}"/>
    <cellStyle name="Normal 11 6 7_checks flows" xfId="8631" xr:uid="{00000000-0005-0000-0000-0000AC210000}"/>
    <cellStyle name="Normal 11 6 8" xfId="8632" xr:uid="{00000000-0005-0000-0000-0000AD210000}"/>
    <cellStyle name="Normal 11 6 8 2" xfId="8633" xr:uid="{00000000-0005-0000-0000-0000AE210000}"/>
    <cellStyle name="Normal 11 6 8 2 2" xfId="8634" xr:uid="{00000000-0005-0000-0000-0000AF210000}"/>
    <cellStyle name="Normal 11 6 8 2 2 2" xfId="8635" xr:uid="{00000000-0005-0000-0000-0000B0210000}"/>
    <cellStyle name="Normal 11 6 8 2 2 2 2" xfId="8636" xr:uid="{00000000-0005-0000-0000-0000B1210000}"/>
    <cellStyle name="Normal 11 6 8 2 2 2_QR_TAB_1.4_1.5_1.11" xfId="8637" xr:uid="{00000000-0005-0000-0000-0000B2210000}"/>
    <cellStyle name="Normal 11 6 8 2 2 3" xfId="8638" xr:uid="{00000000-0005-0000-0000-0000B3210000}"/>
    <cellStyle name="Normal 11 6 8 2 2_QR_TAB_1.4_1.5_1.11" xfId="8639" xr:uid="{00000000-0005-0000-0000-0000B4210000}"/>
    <cellStyle name="Normal 11 6 8 2 3" xfId="8640" xr:uid="{00000000-0005-0000-0000-0000B5210000}"/>
    <cellStyle name="Normal 11 6 8 2 3 2" xfId="8641" xr:uid="{00000000-0005-0000-0000-0000B6210000}"/>
    <cellStyle name="Normal 11 6 8 2 3_QR_TAB_1.4_1.5_1.11" xfId="8642" xr:uid="{00000000-0005-0000-0000-0000B7210000}"/>
    <cellStyle name="Normal 11 6 8 2 4" xfId="8643" xr:uid="{00000000-0005-0000-0000-0000B8210000}"/>
    <cellStyle name="Normal 11 6 8 2_QR_TAB_1.4_1.5_1.11" xfId="8644" xr:uid="{00000000-0005-0000-0000-0000B9210000}"/>
    <cellStyle name="Normal 11 6 8 3" xfId="8645" xr:uid="{00000000-0005-0000-0000-0000BA210000}"/>
    <cellStyle name="Normal 11 6 8 3 2" xfId="8646" xr:uid="{00000000-0005-0000-0000-0000BB210000}"/>
    <cellStyle name="Normal 11 6 8 3 2 2" xfId="8647" xr:uid="{00000000-0005-0000-0000-0000BC210000}"/>
    <cellStyle name="Normal 11 6 8 3 2 2 2" xfId="8648" xr:uid="{00000000-0005-0000-0000-0000BD210000}"/>
    <cellStyle name="Normal 11 6 8 3 2 2_QR_TAB_1.4_1.5_1.11" xfId="8649" xr:uid="{00000000-0005-0000-0000-0000BE210000}"/>
    <cellStyle name="Normal 11 6 8 3 2 3" xfId="8650" xr:uid="{00000000-0005-0000-0000-0000BF210000}"/>
    <cellStyle name="Normal 11 6 8 3 2_QR_TAB_1.4_1.5_1.11" xfId="8651" xr:uid="{00000000-0005-0000-0000-0000C0210000}"/>
    <cellStyle name="Normal 11 6 8 3_QR_TAB_1.4_1.5_1.11" xfId="8652" xr:uid="{00000000-0005-0000-0000-0000C1210000}"/>
    <cellStyle name="Normal 11 6 8 4" xfId="8653" xr:uid="{00000000-0005-0000-0000-0000C2210000}"/>
    <cellStyle name="Normal 11 6 8 4 2" xfId="8654" xr:uid="{00000000-0005-0000-0000-0000C3210000}"/>
    <cellStyle name="Normal 11 6 8 4 2 2" xfId="8655" xr:uid="{00000000-0005-0000-0000-0000C4210000}"/>
    <cellStyle name="Normal 11 6 8 4 2_QR_TAB_1.4_1.5_1.11" xfId="8656" xr:uid="{00000000-0005-0000-0000-0000C5210000}"/>
    <cellStyle name="Normal 11 6 8 4 3" xfId="8657" xr:uid="{00000000-0005-0000-0000-0000C6210000}"/>
    <cellStyle name="Normal 11 6 8 4_QR_TAB_1.4_1.5_1.11" xfId="8658" xr:uid="{00000000-0005-0000-0000-0000C7210000}"/>
    <cellStyle name="Normal 11 6 8 5" xfId="8659" xr:uid="{00000000-0005-0000-0000-0000C8210000}"/>
    <cellStyle name="Normal 11 6 8 5 2" xfId="8660" xr:uid="{00000000-0005-0000-0000-0000C9210000}"/>
    <cellStyle name="Normal 11 6 8 5_QR_TAB_1.4_1.5_1.11" xfId="8661" xr:uid="{00000000-0005-0000-0000-0000CA210000}"/>
    <cellStyle name="Normal 11 6 8 6" xfId="8662" xr:uid="{00000000-0005-0000-0000-0000CB210000}"/>
    <cellStyle name="Normal 11 6 8_checks flows" xfId="8663" xr:uid="{00000000-0005-0000-0000-0000CC210000}"/>
    <cellStyle name="Normal 11 6 9" xfId="8664" xr:uid="{00000000-0005-0000-0000-0000CD210000}"/>
    <cellStyle name="Normal 11 6 9 2" xfId="8665" xr:uid="{00000000-0005-0000-0000-0000CE210000}"/>
    <cellStyle name="Normal 11 6 9 2 2" xfId="8666" xr:uid="{00000000-0005-0000-0000-0000CF210000}"/>
    <cellStyle name="Normal 11 6 9 2 2 2" xfId="8667" xr:uid="{00000000-0005-0000-0000-0000D0210000}"/>
    <cellStyle name="Normal 11 6 9 2 2 2 2" xfId="8668" xr:uid="{00000000-0005-0000-0000-0000D1210000}"/>
    <cellStyle name="Normal 11 6 9 2 2 2_QR_TAB_1.4_1.5_1.11" xfId="8669" xr:uid="{00000000-0005-0000-0000-0000D2210000}"/>
    <cellStyle name="Normal 11 6 9 2 2 3" xfId="8670" xr:uid="{00000000-0005-0000-0000-0000D3210000}"/>
    <cellStyle name="Normal 11 6 9 2 2_QR_TAB_1.4_1.5_1.11" xfId="8671" xr:uid="{00000000-0005-0000-0000-0000D4210000}"/>
    <cellStyle name="Normal 11 6 9 2 3" xfId="8672" xr:uid="{00000000-0005-0000-0000-0000D5210000}"/>
    <cellStyle name="Normal 11 6 9 2 3 2" xfId="8673" xr:uid="{00000000-0005-0000-0000-0000D6210000}"/>
    <cellStyle name="Normal 11 6 9 2 3_QR_TAB_1.4_1.5_1.11" xfId="8674" xr:uid="{00000000-0005-0000-0000-0000D7210000}"/>
    <cellStyle name="Normal 11 6 9 2 4" xfId="8675" xr:uid="{00000000-0005-0000-0000-0000D8210000}"/>
    <cellStyle name="Normal 11 6 9 2_QR_TAB_1.4_1.5_1.11" xfId="8676" xr:uid="{00000000-0005-0000-0000-0000D9210000}"/>
    <cellStyle name="Normal 11 6 9 3" xfId="8677" xr:uid="{00000000-0005-0000-0000-0000DA210000}"/>
    <cellStyle name="Normal 11 6 9 3 2" xfId="8678" xr:uid="{00000000-0005-0000-0000-0000DB210000}"/>
    <cellStyle name="Normal 11 6 9 3 2 2" xfId="8679" xr:uid="{00000000-0005-0000-0000-0000DC210000}"/>
    <cellStyle name="Normal 11 6 9 3 2_QR_TAB_1.4_1.5_1.11" xfId="8680" xr:uid="{00000000-0005-0000-0000-0000DD210000}"/>
    <cellStyle name="Normal 11 6 9 3 3" xfId="8681" xr:uid="{00000000-0005-0000-0000-0000DE210000}"/>
    <cellStyle name="Normal 11 6 9 3_QR_TAB_1.4_1.5_1.11" xfId="8682" xr:uid="{00000000-0005-0000-0000-0000DF210000}"/>
    <cellStyle name="Normal 11 6 9 4" xfId="8683" xr:uid="{00000000-0005-0000-0000-0000E0210000}"/>
    <cellStyle name="Normal 11 6 9 4 2" xfId="8684" xr:uid="{00000000-0005-0000-0000-0000E1210000}"/>
    <cellStyle name="Normal 11 6 9 4_QR_TAB_1.4_1.5_1.11" xfId="8685" xr:uid="{00000000-0005-0000-0000-0000E2210000}"/>
    <cellStyle name="Normal 11 6 9 5" xfId="8686" xr:uid="{00000000-0005-0000-0000-0000E3210000}"/>
    <cellStyle name="Normal 11 6 9_checks flows" xfId="8687" xr:uid="{00000000-0005-0000-0000-0000E4210000}"/>
    <cellStyle name="Normal 11 6_AL2" xfId="8688" xr:uid="{00000000-0005-0000-0000-0000E5210000}"/>
    <cellStyle name="Normal 11 7" xfId="8689" xr:uid="{00000000-0005-0000-0000-0000E6210000}"/>
    <cellStyle name="Normal 11 7 10" xfId="8690" xr:uid="{00000000-0005-0000-0000-0000E7210000}"/>
    <cellStyle name="Normal 11 7 10 2" xfId="8691" xr:uid="{00000000-0005-0000-0000-0000E8210000}"/>
    <cellStyle name="Normal 11 7 10 2 2" xfId="8692" xr:uid="{00000000-0005-0000-0000-0000E9210000}"/>
    <cellStyle name="Normal 11 7 10 2 2 2" xfId="8693" xr:uid="{00000000-0005-0000-0000-0000EA210000}"/>
    <cellStyle name="Normal 11 7 10 2 2_QR_TAB_1.4_1.5_1.11" xfId="8694" xr:uid="{00000000-0005-0000-0000-0000EB210000}"/>
    <cellStyle name="Normal 11 7 10 2 3" xfId="8695" xr:uid="{00000000-0005-0000-0000-0000EC210000}"/>
    <cellStyle name="Normal 11 7 10 2_QR_TAB_1.4_1.5_1.11" xfId="8696" xr:uid="{00000000-0005-0000-0000-0000ED210000}"/>
    <cellStyle name="Normal 11 7 10 3" xfId="8697" xr:uid="{00000000-0005-0000-0000-0000EE210000}"/>
    <cellStyle name="Normal 11 7 10 3 2" xfId="8698" xr:uid="{00000000-0005-0000-0000-0000EF210000}"/>
    <cellStyle name="Normal 11 7 10 3_QR_TAB_1.4_1.5_1.11" xfId="8699" xr:uid="{00000000-0005-0000-0000-0000F0210000}"/>
    <cellStyle name="Normal 11 7 10 4" xfId="8700" xr:uid="{00000000-0005-0000-0000-0000F1210000}"/>
    <cellStyle name="Normal 11 7 10_QR_TAB_1.4_1.5_1.11" xfId="8701" xr:uid="{00000000-0005-0000-0000-0000F2210000}"/>
    <cellStyle name="Normal 11 7 11" xfId="8702" xr:uid="{00000000-0005-0000-0000-0000F3210000}"/>
    <cellStyle name="Normal 11 7 11 2" xfId="8703" xr:uid="{00000000-0005-0000-0000-0000F4210000}"/>
    <cellStyle name="Normal 11 7 11 2 2" xfId="8704" xr:uid="{00000000-0005-0000-0000-0000F5210000}"/>
    <cellStyle name="Normal 11 7 11 2 2 2" xfId="8705" xr:uid="{00000000-0005-0000-0000-0000F6210000}"/>
    <cellStyle name="Normal 11 7 11 2 2_QR_TAB_1.4_1.5_1.11" xfId="8706" xr:uid="{00000000-0005-0000-0000-0000F7210000}"/>
    <cellStyle name="Normal 11 7 11 2 3" xfId="8707" xr:uid="{00000000-0005-0000-0000-0000F8210000}"/>
    <cellStyle name="Normal 11 7 11 2_QR_TAB_1.4_1.5_1.11" xfId="8708" xr:uid="{00000000-0005-0000-0000-0000F9210000}"/>
    <cellStyle name="Normal 11 7 11_QR_TAB_1.4_1.5_1.11" xfId="8709" xr:uid="{00000000-0005-0000-0000-0000FA210000}"/>
    <cellStyle name="Normal 11 7 12" xfId="8710" xr:uid="{00000000-0005-0000-0000-0000FB210000}"/>
    <cellStyle name="Normal 11 7 12 2" xfId="8711" xr:uid="{00000000-0005-0000-0000-0000FC210000}"/>
    <cellStyle name="Normal 11 7 12 2 2" xfId="8712" xr:uid="{00000000-0005-0000-0000-0000FD210000}"/>
    <cellStyle name="Normal 11 7 12 2_QR_TAB_1.4_1.5_1.11" xfId="8713" xr:uid="{00000000-0005-0000-0000-0000FE210000}"/>
    <cellStyle name="Normal 11 7 12 3" xfId="8714" xr:uid="{00000000-0005-0000-0000-0000FF210000}"/>
    <cellStyle name="Normal 11 7 12_QR_TAB_1.4_1.5_1.11" xfId="8715" xr:uid="{00000000-0005-0000-0000-000000220000}"/>
    <cellStyle name="Normal 11 7 13" xfId="8716" xr:uid="{00000000-0005-0000-0000-000001220000}"/>
    <cellStyle name="Normal 11 7 13 2" xfId="8717" xr:uid="{00000000-0005-0000-0000-000002220000}"/>
    <cellStyle name="Normal 11 7 13_QR_TAB_1.4_1.5_1.11" xfId="8718" xr:uid="{00000000-0005-0000-0000-000003220000}"/>
    <cellStyle name="Normal 11 7 14" xfId="8719" xr:uid="{00000000-0005-0000-0000-000004220000}"/>
    <cellStyle name="Normal 11 7 2" xfId="8720" xr:uid="{00000000-0005-0000-0000-000005220000}"/>
    <cellStyle name="Normal 11 7 2 10" xfId="8721" xr:uid="{00000000-0005-0000-0000-000006220000}"/>
    <cellStyle name="Normal 11 7 2 10 2" xfId="8722" xr:uid="{00000000-0005-0000-0000-000007220000}"/>
    <cellStyle name="Normal 11 7 2 10 2 2" xfId="8723" xr:uid="{00000000-0005-0000-0000-000008220000}"/>
    <cellStyle name="Normal 11 7 2 10 2 2 2" xfId="8724" xr:uid="{00000000-0005-0000-0000-000009220000}"/>
    <cellStyle name="Normal 11 7 2 10 2 2_QR_TAB_1.4_1.5_1.11" xfId="8725" xr:uid="{00000000-0005-0000-0000-00000A220000}"/>
    <cellStyle name="Normal 11 7 2 10 2 3" xfId="8726" xr:uid="{00000000-0005-0000-0000-00000B220000}"/>
    <cellStyle name="Normal 11 7 2 10 2_QR_TAB_1.4_1.5_1.11" xfId="8727" xr:uid="{00000000-0005-0000-0000-00000C220000}"/>
    <cellStyle name="Normal 11 7 2 10_QR_TAB_1.4_1.5_1.11" xfId="8728" xr:uid="{00000000-0005-0000-0000-00000D220000}"/>
    <cellStyle name="Normal 11 7 2 11" xfId="8729" xr:uid="{00000000-0005-0000-0000-00000E220000}"/>
    <cellStyle name="Normal 11 7 2 11 2" xfId="8730" xr:uid="{00000000-0005-0000-0000-00000F220000}"/>
    <cellStyle name="Normal 11 7 2 11 2 2" xfId="8731" xr:uid="{00000000-0005-0000-0000-000010220000}"/>
    <cellStyle name="Normal 11 7 2 11 2_QR_TAB_1.4_1.5_1.11" xfId="8732" xr:uid="{00000000-0005-0000-0000-000011220000}"/>
    <cellStyle name="Normal 11 7 2 11 3" xfId="8733" xr:uid="{00000000-0005-0000-0000-000012220000}"/>
    <cellStyle name="Normal 11 7 2 11_QR_TAB_1.4_1.5_1.11" xfId="8734" xr:uid="{00000000-0005-0000-0000-000013220000}"/>
    <cellStyle name="Normal 11 7 2 12" xfId="8735" xr:uid="{00000000-0005-0000-0000-000014220000}"/>
    <cellStyle name="Normal 11 7 2 12 2" xfId="8736" xr:uid="{00000000-0005-0000-0000-000015220000}"/>
    <cellStyle name="Normal 11 7 2 12_QR_TAB_1.4_1.5_1.11" xfId="8737" xr:uid="{00000000-0005-0000-0000-000016220000}"/>
    <cellStyle name="Normal 11 7 2 13" xfId="8738" xr:uid="{00000000-0005-0000-0000-000017220000}"/>
    <cellStyle name="Normal 11 7 2 2" xfId="8739" xr:uid="{00000000-0005-0000-0000-000018220000}"/>
    <cellStyle name="Normal 11 7 2 2 10" xfId="8740" xr:uid="{00000000-0005-0000-0000-000019220000}"/>
    <cellStyle name="Normal 11 7 2 2 10 2" xfId="8741" xr:uid="{00000000-0005-0000-0000-00001A220000}"/>
    <cellStyle name="Normal 11 7 2 2 10 2 2" xfId="8742" xr:uid="{00000000-0005-0000-0000-00001B220000}"/>
    <cellStyle name="Normal 11 7 2 2 10 2_QR_TAB_1.4_1.5_1.11" xfId="8743" xr:uid="{00000000-0005-0000-0000-00001C220000}"/>
    <cellStyle name="Normal 11 7 2 2 10 3" xfId="8744" xr:uid="{00000000-0005-0000-0000-00001D220000}"/>
    <cellStyle name="Normal 11 7 2 2 10_QR_TAB_1.4_1.5_1.11" xfId="8745" xr:uid="{00000000-0005-0000-0000-00001E220000}"/>
    <cellStyle name="Normal 11 7 2 2 11" xfId="8746" xr:uid="{00000000-0005-0000-0000-00001F220000}"/>
    <cellStyle name="Normal 11 7 2 2 11 2" xfId="8747" xr:uid="{00000000-0005-0000-0000-000020220000}"/>
    <cellStyle name="Normal 11 7 2 2 11_QR_TAB_1.4_1.5_1.11" xfId="8748" xr:uid="{00000000-0005-0000-0000-000021220000}"/>
    <cellStyle name="Normal 11 7 2 2 12" xfId="8749" xr:uid="{00000000-0005-0000-0000-000022220000}"/>
    <cellStyle name="Normal 11 7 2 2 2" xfId="8750" xr:uid="{00000000-0005-0000-0000-000023220000}"/>
    <cellStyle name="Normal 11 7 2 2 2 2" xfId="8751" xr:uid="{00000000-0005-0000-0000-000024220000}"/>
    <cellStyle name="Normal 11 7 2 2 2 2 2" xfId="8752" xr:uid="{00000000-0005-0000-0000-000025220000}"/>
    <cellStyle name="Normal 11 7 2 2 2 2 2 2" xfId="8753" xr:uid="{00000000-0005-0000-0000-000026220000}"/>
    <cellStyle name="Normal 11 7 2 2 2 2 2 2 2" xfId="8754" xr:uid="{00000000-0005-0000-0000-000027220000}"/>
    <cellStyle name="Normal 11 7 2 2 2 2 2 2 2 2" xfId="8755" xr:uid="{00000000-0005-0000-0000-000028220000}"/>
    <cellStyle name="Normal 11 7 2 2 2 2 2 2 2_QR_TAB_1.4_1.5_1.11" xfId="8756" xr:uid="{00000000-0005-0000-0000-000029220000}"/>
    <cellStyle name="Normal 11 7 2 2 2 2 2 2 3" xfId="8757" xr:uid="{00000000-0005-0000-0000-00002A220000}"/>
    <cellStyle name="Normal 11 7 2 2 2 2 2 2_QR_TAB_1.4_1.5_1.11" xfId="8758" xr:uid="{00000000-0005-0000-0000-00002B220000}"/>
    <cellStyle name="Normal 11 7 2 2 2 2 2 3" xfId="8759" xr:uid="{00000000-0005-0000-0000-00002C220000}"/>
    <cellStyle name="Normal 11 7 2 2 2 2 2 3 2" xfId="8760" xr:uid="{00000000-0005-0000-0000-00002D220000}"/>
    <cellStyle name="Normal 11 7 2 2 2 2 2 3_QR_TAB_1.4_1.5_1.11" xfId="8761" xr:uid="{00000000-0005-0000-0000-00002E220000}"/>
    <cellStyle name="Normal 11 7 2 2 2 2 2 4" xfId="8762" xr:uid="{00000000-0005-0000-0000-00002F220000}"/>
    <cellStyle name="Normal 11 7 2 2 2 2 2_QR_TAB_1.4_1.5_1.11" xfId="8763" xr:uid="{00000000-0005-0000-0000-000030220000}"/>
    <cellStyle name="Normal 11 7 2 2 2 2 3" xfId="8764" xr:uid="{00000000-0005-0000-0000-000031220000}"/>
    <cellStyle name="Normal 11 7 2 2 2 2 3 2" xfId="8765" xr:uid="{00000000-0005-0000-0000-000032220000}"/>
    <cellStyle name="Normal 11 7 2 2 2 2 3 2 2" xfId="8766" xr:uid="{00000000-0005-0000-0000-000033220000}"/>
    <cellStyle name="Normal 11 7 2 2 2 2 3 2 2 2" xfId="8767" xr:uid="{00000000-0005-0000-0000-000034220000}"/>
    <cellStyle name="Normal 11 7 2 2 2 2 3 2 2_QR_TAB_1.4_1.5_1.11" xfId="8768" xr:uid="{00000000-0005-0000-0000-000035220000}"/>
    <cellStyle name="Normal 11 7 2 2 2 2 3 2 3" xfId="8769" xr:uid="{00000000-0005-0000-0000-000036220000}"/>
    <cellStyle name="Normal 11 7 2 2 2 2 3 2_QR_TAB_1.4_1.5_1.11" xfId="8770" xr:uid="{00000000-0005-0000-0000-000037220000}"/>
    <cellStyle name="Normal 11 7 2 2 2 2 3_QR_TAB_1.4_1.5_1.11" xfId="8771" xr:uid="{00000000-0005-0000-0000-000038220000}"/>
    <cellStyle name="Normal 11 7 2 2 2 2 4" xfId="8772" xr:uid="{00000000-0005-0000-0000-000039220000}"/>
    <cellStyle name="Normal 11 7 2 2 2 2 4 2" xfId="8773" xr:uid="{00000000-0005-0000-0000-00003A220000}"/>
    <cellStyle name="Normal 11 7 2 2 2 2 4 2 2" xfId="8774" xr:uid="{00000000-0005-0000-0000-00003B220000}"/>
    <cellStyle name="Normal 11 7 2 2 2 2 4 2_QR_TAB_1.4_1.5_1.11" xfId="8775" xr:uid="{00000000-0005-0000-0000-00003C220000}"/>
    <cellStyle name="Normal 11 7 2 2 2 2 4 3" xfId="8776" xr:uid="{00000000-0005-0000-0000-00003D220000}"/>
    <cellStyle name="Normal 11 7 2 2 2 2 4_QR_TAB_1.4_1.5_1.11" xfId="8777" xr:uid="{00000000-0005-0000-0000-00003E220000}"/>
    <cellStyle name="Normal 11 7 2 2 2 2 5" xfId="8778" xr:uid="{00000000-0005-0000-0000-00003F220000}"/>
    <cellStyle name="Normal 11 7 2 2 2 2 5 2" xfId="8779" xr:uid="{00000000-0005-0000-0000-000040220000}"/>
    <cellStyle name="Normal 11 7 2 2 2 2 5_QR_TAB_1.4_1.5_1.11" xfId="8780" xr:uid="{00000000-0005-0000-0000-000041220000}"/>
    <cellStyle name="Normal 11 7 2 2 2 2 6" xfId="8781" xr:uid="{00000000-0005-0000-0000-000042220000}"/>
    <cellStyle name="Normal 11 7 2 2 2 2_checks flows" xfId="8782" xr:uid="{00000000-0005-0000-0000-000043220000}"/>
    <cellStyle name="Normal 11 7 2 2 2 3" xfId="8783" xr:uid="{00000000-0005-0000-0000-000044220000}"/>
    <cellStyle name="Normal 11 7 2 2 2 3 2" xfId="8784" xr:uid="{00000000-0005-0000-0000-000045220000}"/>
    <cellStyle name="Normal 11 7 2 2 2 3 2 2" xfId="8785" xr:uid="{00000000-0005-0000-0000-000046220000}"/>
    <cellStyle name="Normal 11 7 2 2 2 3 2 2 2" xfId="8786" xr:uid="{00000000-0005-0000-0000-000047220000}"/>
    <cellStyle name="Normal 11 7 2 2 2 3 2 2 2 2" xfId="8787" xr:uid="{00000000-0005-0000-0000-000048220000}"/>
    <cellStyle name="Normal 11 7 2 2 2 3 2 2 2_QR_TAB_1.4_1.5_1.11" xfId="8788" xr:uid="{00000000-0005-0000-0000-000049220000}"/>
    <cellStyle name="Normal 11 7 2 2 2 3 2 2 3" xfId="8789" xr:uid="{00000000-0005-0000-0000-00004A220000}"/>
    <cellStyle name="Normal 11 7 2 2 2 3 2 2_QR_TAB_1.4_1.5_1.11" xfId="8790" xr:uid="{00000000-0005-0000-0000-00004B220000}"/>
    <cellStyle name="Normal 11 7 2 2 2 3 2 3" xfId="8791" xr:uid="{00000000-0005-0000-0000-00004C220000}"/>
    <cellStyle name="Normal 11 7 2 2 2 3 2 3 2" xfId="8792" xr:uid="{00000000-0005-0000-0000-00004D220000}"/>
    <cellStyle name="Normal 11 7 2 2 2 3 2 3_QR_TAB_1.4_1.5_1.11" xfId="8793" xr:uid="{00000000-0005-0000-0000-00004E220000}"/>
    <cellStyle name="Normal 11 7 2 2 2 3 2 4" xfId="8794" xr:uid="{00000000-0005-0000-0000-00004F220000}"/>
    <cellStyle name="Normal 11 7 2 2 2 3 2_QR_TAB_1.4_1.5_1.11" xfId="8795" xr:uid="{00000000-0005-0000-0000-000050220000}"/>
    <cellStyle name="Normal 11 7 2 2 2 3 3" xfId="8796" xr:uid="{00000000-0005-0000-0000-000051220000}"/>
    <cellStyle name="Normal 11 7 2 2 2 3 3 2" xfId="8797" xr:uid="{00000000-0005-0000-0000-000052220000}"/>
    <cellStyle name="Normal 11 7 2 2 2 3 3 2 2" xfId="8798" xr:uid="{00000000-0005-0000-0000-000053220000}"/>
    <cellStyle name="Normal 11 7 2 2 2 3 3 2_QR_TAB_1.4_1.5_1.11" xfId="8799" xr:uid="{00000000-0005-0000-0000-000054220000}"/>
    <cellStyle name="Normal 11 7 2 2 2 3 3 3" xfId="8800" xr:uid="{00000000-0005-0000-0000-000055220000}"/>
    <cellStyle name="Normal 11 7 2 2 2 3 3_QR_TAB_1.4_1.5_1.11" xfId="8801" xr:uid="{00000000-0005-0000-0000-000056220000}"/>
    <cellStyle name="Normal 11 7 2 2 2 3 4" xfId="8802" xr:uid="{00000000-0005-0000-0000-000057220000}"/>
    <cellStyle name="Normal 11 7 2 2 2 3 4 2" xfId="8803" xr:uid="{00000000-0005-0000-0000-000058220000}"/>
    <cellStyle name="Normal 11 7 2 2 2 3 4_QR_TAB_1.4_1.5_1.11" xfId="8804" xr:uid="{00000000-0005-0000-0000-000059220000}"/>
    <cellStyle name="Normal 11 7 2 2 2 3 5" xfId="8805" xr:uid="{00000000-0005-0000-0000-00005A220000}"/>
    <cellStyle name="Normal 11 7 2 2 2 3_checks flows" xfId="8806" xr:uid="{00000000-0005-0000-0000-00005B220000}"/>
    <cellStyle name="Normal 11 7 2 2 2 4" xfId="8807" xr:uid="{00000000-0005-0000-0000-00005C220000}"/>
    <cellStyle name="Normal 11 7 2 2 2 4 2" xfId="8808" xr:uid="{00000000-0005-0000-0000-00005D220000}"/>
    <cellStyle name="Normal 11 7 2 2 2 4 2 2" xfId="8809" xr:uid="{00000000-0005-0000-0000-00005E220000}"/>
    <cellStyle name="Normal 11 7 2 2 2 4 2 2 2" xfId="8810" xr:uid="{00000000-0005-0000-0000-00005F220000}"/>
    <cellStyle name="Normal 11 7 2 2 2 4 2 2_QR_TAB_1.4_1.5_1.11" xfId="8811" xr:uid="{00000000-0005-0000-0000-000060220000}"/>
    <cellStyle name="Normal 11 7 2 2 2 4 2 3" xfId="8812" xr:uid="{00000000-0005-0000-0000-000061220000}"/>
    <cellStyle name="Normal 11 7 2 2 2 4 2_QR_TAB_1.4_1.5_1.11" xfId="8813" xr:uid="{00000000-0005-0000-0000-000062220000}"/>
    <cellStyle name="Normal 11 7 2 2 2 4 3" xfId="8814" xr:uid="{00000000-0005-0000-0000-000063220000}"/>
    <cellStyle name="Normal 11 7 2 2 2 4 3 2" xfId="8815" xr:uid="{00000000-0005-0000-0000-000064220000}"/>
    <cellStyle name="Normal 11 7 2 2 2 4 3_QR_TAB_1.4_1.5_1.11" xfId="8816" xr:uid="{00000000-0005-0000-0000-000065220000}"/>
    <cellStyle name="Normal 11 7 2 2 2 4 4" xfId="8817" xr:uid="{00000000-0005-0000-0000-000066220000}"/>
    <cellStyle name="Normal 11 7 2 2 2 4_QR_TAB_1.4_1.5_1.11" xfId="8818" xr:uid="{00000000-0005-0000-0000-000067220000}"/>
    <cellStyle name="Normal 11 7 2 2 2 5" xfId="8819" xr:uid="{00000000-0005-0000-0000-000068220000}"/>
    <cellStyle name="Normal 11 7 2 2 2 5 2" xfId="8820" xr:uid="{00000000-0005-0000-0000-000069220000}"/>
    <cellStyle name="Normal 11 7 2 2 2 5 2 2" xfId="8821" xr:uid="{00000000-0005-0000-0000-00006A220000}"/>
    <cellStyle name="Normal 11 7 2 2 2 5 2 2 2" xfId="8822" xr:uid="{00000000-0005-0000-0000-00006B220000}"/>
    <cellStyle name="Normal 11 7 2 2 2 5 2 2_QR_TAB_1.4_1.5_1.11" xfId="8823" xr:uid="{00000000-0005-0000-0000-00006C220000}"/>
    <cellStyle name="Normal 11 7 2 2 2 5 2 3" xfId="8824" xr:uid="{00000000-0005-0000-0000-00006D220000}"/>
    <cellStyle name="Normal 11 7 2 2 2 5 2_QR_TAB_1.4_1.5_1.11" xfId="8825" xr:uid="{00000000-0005-0000-0000-00006E220000}"/>
    <cellStyle name="Normal 11 7 2 2 2 5_QR_TAB_1.4_1.5_1.11" xfId="8826" xr:uid="{00000000-0005-0000-0000-00006F220000}"/>
    <cellStyle name="Normal 11 7 2 2 2 6" xfId="8827" xr:uid="{00000000-0005-0000-0000-000070220000}"/>
    <cellStyle name="Normal 11 7 2 2 2 6 2" xfId="8828" xr:uid="{00000000-0005-0000-0000-000071220000}"/>
    <cellStyle name="Normal 11 7 2 2 2 6 2 2" xfId="8829" xr:uid="{00000000-0005-0000-0000-000072220000}"/>
    <cellStyle name="Normal 11 7 2 2 2 6 2_QR_TAB_1.4_1.5_1.11" xfId="8830" xr:uid="{00000000-0005-0000-0000-000073220000}"/>
    <cellStyle name="Normal 11 7 2 2 2 6 3" xfId="8831" xr:uid="{00000000-0005-0000-0000-000074220000}"/>
    <cellStyle name="Normal 11 7 2 2 2 6_QR_TAB_1.4_1.5_1.11" xfId="8832" xr:uid="{00000000-0005-0000-0000-000075220000}"/>
    <cellStyle name="Normal 11 7 2 2 2 7" xfId="8833" xr:uid="{00000000-0005-0000-0000-000076220000}"/>
    <cellStyle name="Normal 11 7 2 2 2 7 2" xfId="8834" xr:uid="{00000000-0005-0000-0000-000077220000}"/>
    <cellStyle name="Normal 11 7 2 2 2 7_QR_TAB_1.4_1.5_1.11" xfId="8835" xr:uid="{00000000-0005-0000-0000-000078220000}"/>
    <cellStyle name="Normal 11 7 2 2 2 8" xfId="8836" xr:uid="{00000000-0005-0000-0000-000079220000}"/>
    <cellStyle name="Normal 11 7 2 2 2_checks flows" xfId="8837" xr:uid="{00000000-0005-0000-0000-00007A220000}"/>
    <cellStyle name="Normal 11 7 2 2 3" xfId="8838" xr:uid="{00000000-0005-0000-0000-00007B220000}"/>
    <cellStyle name="Normal 11 7 2 2 3 2" xfId="8839" xr:uid="{00000000-0005-0000-0000-00007C220000}"/>
    <cellStyle name="Normal 11 7 2 2 3 2 2" xfId="8840" xr:uid="{00000000-0005-0000-0000-00007D220000}"/>
    <cellStyle name="Normal 11 7 2 2 3 2 2 2" xfId="8841" xr:uid="{00000000-0005-0000-0000-00007E220000}"/>
    <cellStyle name="Normal 11 7 2 2 3 2 2 2 2" xfId="8842" xr:uid="{00000000-0005-0000-0000-00007F220000}"/>
    <cellStyle name="Normal 11 7 2 2 3 2 2 2_QR_TAB_1.4_1.5_1.11" xfId="8843" xr:uid="{00000000-0005-0000-0000-000080220000}"/>
    <cellStyle name="Normal 11 7 2 2 3 2 2 3" xfId="8844" xr:uid="{00000000-0005-0000-0000-000081220000}"/>
    <cellStyle name="Normal 11 7 2 2 3 2 2_QR_TAB_1.4_1.5_1.11" xfId="8845" xr:uid="{00000000-0005-0000-0000-000082220000}"/>
    <cellStyle name="Normal 11 7 2 2 3 2 3" xfId="8846" xr:uid="{00000000-0005-0000-0000-000083220000}"/>
    <cellStyle name="Normal 11 7 2 2 3 2 3 2" xfId="8847" xr:uid="{00000000-0005-0000-0000-000084220000}"/>
    <cellStyle name="Normal 11 7 2 2 3 2 3_QR_TAB_1.4_1.5_1.11" xfId="8848" xr:uid="{00000000-0005-0000-0000-000085220000}"/>
    <cellStyle name="Normal 11 7 2 2 3 2 4" xfId="8849" xr:uid="{00000000-0005-0000-0000-000086220000}"/>
    <cellStyle name="Normal 11 7 2 2 3 2_QR_TAB_1.4_1.5_1.11" xfId="8850" xr:uid="{00000000-0005-0000-0000-000087220000}"/>
    <cellStyle name="Normal 11 7 2 2 3 3" xfId="8851" xr:uid="{00000000-0005-0000-0000-000088220000}"/>
    <cellStyle name="Normal 11 7 2 2 3 3 2" xfId="8852" xr:uid="{00000000-0005-0000-0000-000089220000}"/>
    <cellStyle name="Normal 11 7 2 2 3 3 2 2" xfId="8853" xr:uid="{00000000-0005-0000-0000-00008A220000}"/>
    <cellStyle name="Normal 11 7 2 2 3 3 2 2 2" xfId="8854" xr:uid="{00000000-0005-0000-0000-00008B220000}"/>
    <cellStyle name="Normal 11 7 2 2 3 3 2 2_QR_TAB_1.4_1.5_1.11" xfId="8855" xr:uid="{00000000-0005-0000-0000-00008C220000}"/>
    <cellStyle name="Normal 11 7 2 2 3 3 2 3" xfId="8856" xr:uid="{00000000-0005-0000-0000-00008D220000}"/>
    <cellStyle name="Normal 11 7 2 2 3 3 2_QR_TAB_1.4_1.5_1.11" xfId="8857" xr:uid="{00000000-0005-0000-0000-00008E220000}"/>
    <cellStyle name="Normal 11 7 2 2 3 3_QR_TAB_1.4_1.5_1.11" xfId="8858" xr:uid="{00000000-0005-0000-0000-00008F220000}"/>
    <cellStyle name="Normal 11 7 2 2 3 4" xfId="8859" xr:uid="{00000000-0005-0000-0000-000090220000}"/>
    <cellStyle name="Normal 11 7 2 2 3 4 2" xfId="8860" xr:uid="{00000000-0005-0000-0000-000091220000}"/>
    <cellStyle name="Normal 11 7 2 2 3 4 2 2" xfId="8861" xr:uid="{00000000-0005-0000-0000-000092220000}"/>
    <cellStyle name="Normal 11 7 2 2 3 4 2_QR_TAB_1.4_1.5_1.11" xfId="8862" xr:uid="{00000000-0005-0000-0000-000093220000}"/>
    <cellStyle name="Normal 11 7 2 2 3 4 3" xfId="8863" xr:uid="{00000000-0005-0000-0000-000094220000}"/>
    <cellStyle name="Normal 11 7 2 2 3 4_QR_TAB_1.4_1.5_1.11" xfId="8864" xr:uid="{00000000-0005-0000-0000-000095220000}"/>
    <cellStyle name="Normal 11 7 2 2 3 5" xfId="8865" xr:uid="{00000000-0005-0000-0000-000096220000}"/>
    <cellStyle name="Normal 11 7 2 2 3 5 2" xfId="8866" xr:uid="{00000000-0005-0000-0000-000097220000}"/>
    <cellStyle name="Normal 11 7 2 2 3 5_QR_TAB_1.4_1.5_1.11" xfId="8867" xr:uid="{00000000-0005-0000-0000-000098220000}"/>
    <cellStyle name="Normal 11 7 2 2 3 6" xfId="8868" xr:uid="{00000000-0005-0000-0000-000099220000}"/>
    <cellStyle name="Normal 11 7 2 2 3_checks flows" xfId="8869" xr:uid="{00000000-0005-0000-0000-00009A220000}"/>
    <cellStyle name="Normal 11 7 2 2 4" xfId="8870" xr:uid="{00000000-0005-0000-0000-00009B220000}"/>
    <cellStyle name="Normal 11 7 2 2 4 2" xfId="8871" xr:uid="{00000000-0005-0000-0000-00009C220000}"/>
    <cellStyle name="Normal 11 7 2 2 4 2 2" xfId="8872" xr:uid="{00000000-0005-0000-0000-00009D220000}"/>
    <cellStyle name="Normal 11 7 2 2 4 2 2 2" xfId="8873" xr:uid="{00000000-0005-0000-0000-00009E220000}"/>
    <cellStyle name="Normal 11 7 2 2 4 2 2 2 2" xfId="8874" xr:uid="{00000000-0005-0000-0000-00009F220000}"/>
    <cellStyle name="Normal 11 7 2 2 4 2 2 2_QR_TAB_1.4_1.5_1.11" xfId="8875" xr:uid="{00000000-0005-0000-0000-0000A0220000}"/>
    <cellStyle name="Normal 11 7 2 2 4 2 2 3" xfId="8876" xr:uid="{00000000-0005-0000-0000-0000A1220000}"/>
    <cellStyle name="Normal 11 7 2 2 4 2 2_QR_TAB_1.4_1.5_1.11" xfId="8877" xr:uid="{00000000-0005-0000-0000-0000A2220000}"/>
    <cellStyle name="Normal 11 7 2 2 4 2 3" xfId="8878" xr:uid="{00000000-0005-0000-0000-0000A3220000}"/>
    <cellStyle name="Normal 11 7 2 2 4 2 3 2" xfId="8879" xr:uid="{00000000-0005-0000-0000-0000A4220000}"/>
    <cellStyle name="Normal 11 7 2 2 4 2 3_QR_TAB_1.4_1.5_1.11" xfId="8880" xr:uid="{00000000-0005-0000-0000-0000A5220000}"/>
    <cellStyle name="Normal 11 7 2 2 4 2 4" xfId="8881" xr:uid="{00000000-0005-0000-0000-0000A6220000}"/>
    <cellStyle name="Normal 11 7 2 2 4 2_QR_TAB_1.4_1.5_1.11" xfId="8882" xr:uid="{00000000-0005-0000-0000-0000A7220000}"/>
    <cellStyle name="Normal 11 7 2 2 4 3" xfId="8883" xr:uid="{00000000-0005-0000-0000-0000A8220000}"/>
    <cellStyle name="Normal 11 7 2 2 4 3 2" xfId="8884" xr:uid="{00000000-0005-0000-0000-0000A9220000}"/>
    <cellStyle name="Normal 11 7 2 2 4 3 2 2" xfId="8885" xr:uid="{00000000-0005-0000-0000-0000AA220000}"/>
    <cellStyle name="Normal 11 7 2 2 4 3 2 2 2" xfId="8886" xr:uid="{00000000-0005-0000-0000-0000AB220000}"/>
    <cellStyle name="Normal 11 7 2 2 4 3 2 2_QR_TAB_1.4_1.5_1.11" xfId="8887" xr:uid="{00000000-0005-0000-0000-0000AC220000}"/>
    <cellStyle name="Normal 11 7 2 2 4 3 2 3" xfId="8888" xr:uid="{00000000-0005-0000-0000-0000AD220000}"/>
    <cellStyle name="Normal 11 7 2 2 4 3 2_QR_TAB_1.4_1.5_1.11" xfId="8889" xr:uid="{00000000-0005-0000-0000-0000AE220000}"/>
    <cellStyle name="Normal 11 7 2 2 4 3_QR_TAB_1.4_1.5_1.11" xfId="8890" xr:uid="{00000000-0005-0000-0000-0000AF220000}"/>
    <cellStyle name="Normal 11 7 2 2 4 4" xfId="8891" xr:uid="{00000000-0005-0000-0000-0000B0220000}"/>
    <cellStyle name="Normal 11 7 2 2 4 4 2" xfId="8892" xr:uid="{00000000-0005-0000-0000-0000B1220000}"/>
    <cellStyle name="Normal 11 7 2 2 4 4 2 2" xfId="8893" xr:uid="{00000000-0005-0000-0000-0000B2220000}"/>
    <cellStyle name="Normal 11 7 2 2 4 4 2_QR_TAB_1.4_1.5_1.11" xfId="8894" xr:uid="{00000000-0005-0000-0000-0000B3220000}"/>
    <cellStyle name="Normal 11 7 2 2 4 4 3" xfId="8895" xr:uid="{00000000-0005-0000-0000-0000B4220000}"/>
    <cellStyle name="Normal 11 7 2 2 4 4_QR_TAB_1.4_1.5_1.11" xfId="8896" xr:uid="{00000000-0005-0000-0000-0000B5220000}"/>
    <cellStyle name="Normal 11 7 2 2 4 5" xfId="8897" xr:uid="{00000000-0005-0000-0000-0000B6220000}"/>
    <cellStyle name="Normal 11 7 2 2 4 5 2" xfId="8898" xr:uid="{00000000-0005-0000-0000-0000B7220000}"/>
    <cellStyle name="Normal 11 7 2 2 4 5_QR_TAB_1.4_1.5_1.11" xfId="8899" xr:uid="{00000000-0005-0000-0000-0000B8220000}"/>
    <cellStyle name="Normal 11 7 2 2 4 6" xfId="8900" xr:uid="{00000000-0005-0000-0000-0000B9220000}"/>
    <cellStyle name="Normal 11 7 2 2 4_checks flows" xfId="8901" xr:uid="{00000000-0005-0000-0000-0000BA220000}"/>
    <cellStyle name="Normal 11 7 2 2 5" xfId="8902" xr:uid="{00000000-0005-0000-0000-0000BB220000}"/>
    <cellStyle name="Normal 11 7 2 2 5 2" xfId="8903" xr:uid="{00000000-0005-0000-0000-0000BC220000}"/>
    <cellStyle name="Normal 11 7 2 2 5 2 2" xfId="8904" xr:uid="{00000000-0005-0000-0000-0000BD220000}"/>
    <cellStyle name="Normal 11 7 2 2 5 2 2 2" xfId="8905" xr:uid="{00000000-0005-0000-0000-0000BE220000}"/>
    <cellStyle name="Normal 11 7 2 2 5 2 2 2 2" xfId="8906" xr:uid="{00000000-0005-0000-0000-0000BF220000}"/>
    <cellStyle name="Normal 11 7 2 2 5 2 2 2_QR_TAB_1.4_1.5_1.11" xfId="8907" xr:uid="{00000000-0005-0000-0000-0000C0220000}"/>
    <cellStyle name="Normal 11 7 2 2 5 2 2 3" xfId="8908" xr:uid="{00000000-0005-0000-0000-0000C1220000}"/>
    <cellStyle name="Normal 11 7 2 2 5 2 2_QR_TAB_1.4_1.5_1.11" xfId="8909" xr:uid="{00000000-0005-0000-0000-0000C2220000}"/>
    <cellStyle name="Normal 11 7 2 2 5 2 3" xfId="8910" xr:uid="{00000000-0005-0000-0000-0000C3220000}"/>
    <cellStyle name="Normal 11 7 2 2 5 2 3 2" xfId="8911" xr:uid="{00000000-0005-0000-0000-0000C4220000}"/>
    <cellStyle name="Normal 11 7 2 2 5 2 3_QR_TAB_1.4_1.5_1.11" xfId="8912" xr:uid="{00000000-0005-0000-0000-0000C5220000}"/>
    <cellStyle name="Normal 11 7 2 2 5 2 4" xfId="8913" xr:uid="{00000000-0005-0000-0000-0000C6220000}"/>
    <cellStyle name="Normal 11 7 2 2 5 2_QR_TAB_1.4_1.5_1.11" xfId="8914" xr:uid="{00000000-0005-0000-0000-0000C7220000}"/>
    <cellStyle name="Normal 11 7 2 2 5 3" xfId="8915" xr:uid="{00000000-0005-0000-0000-0000C8220000}"/>
    <cellStyle name="Normal 11 7 2 2 5 3 2" xfId="8916" xr:uid="{00000000-0005-0000-0000-0000C9220000}"/>
    <cellStyle name="Normal 11 7 2 2 5 3 2 2" xfId="8917" xr:uid="{00000000-0005-0000-0000-0000CA220000}"/>
    <cellStyle name="Normal 11 7 2 2 5 3 2 2 2" xfId="8918" xr:uid="{00000000-0005-0000-0000-0000CB220000}"/>
    <cellStyle name="Normal 11 7 2 2 5 3 2 2_QR_TAB_1.4_1.5_1.11" xfId="8919" xr:uid="{00000000-0005-0000-0000-0000CC220000}"/>
    <cellStyle name="Normal 11 7 2 2 5 3 2 3" xfId="8920" xr:uid="{00000000-0005-0000-0000-0000CD220000}"/>
    <cellStyle name="Normal 11 7 2 2 5 3 2_QR_TAB_1.4_1.5_1.11" xfId="8921" xr:uid="{00000000-0005-0000-0000-0000CE220000}"/>
    <cellStyle name="Normal 11 7 2 2 5 3_QR_TAB_1.4_1.5_1.11" xfId="8922" xr:uid="{00000000-0005-0000-0000-0000CF220000}"/>
    <cellStyle name="Normal 11 7 2 2 5 4" xfId="8923" xr:uid="{00000000-0005-0000-0000-0000D0220000}"/>
    <cellStyle name="Normal 11 7 2 2 5 4 2" xfId="8924" xr:uid="{00000000-0005-0000-0000-0000D1220000}"/>
    <cellStyle name="Normal 11 7 2 2 5 4 2 2" xfId="8925" xr:uid="{00000000-0005-0000-0000-0000D2220000}"/>
    <cellStyle name="Normal 11 7 2 2 5 4 2_QR_TAB_1.4_1.5_1.11" xfId="8926" xr:uid="{00000000-0005-0000-0000-0000D3220000}"/>
    <cellStyle name="Normal 11 7 2 2 5 4 3" xfId="8927" xr:uid="{00000000-0005-0000-0000-0000D4220000}"/>
    <cellStyle name="Normal 11 7 2 2 5 4_QR_TAB_1.4_1.5_1.11" xfId="8928" xr:uid="{00000000-0005-0000-0000-0000D5220000}"/>
    <cellStyle name="Normal 11 7 2 2 5 5" xfId="8929" xr:uid="{00000000-0005-0000-0000-0000D6220000}"/>
    <cellStyle name="Normal 11 7 2 2 5 5 2" xfId="8930" xr:uid="{00000000-0005-0000-0000-0000D7220000}"/>
    <cellStyle name="Normal 11 7 2 2 5 5_QR_TAB_1.4_1.5_1.11" xfId="8931" xr:uid="{00000000-0005-0000-0000-0000D8220000}"/>
    <cellStyle name="Normal 11 7 2 2 5 6" xfId="8932" xr:uid="{00000000-0005-0000-0000-0000D9220000}"/>
    <cellStyle name="Normal 11 7 2 2 5_checks flows" xfId="8933" xr:uid="{00000000-0005-0000-0000-0000DA220000}"/>
    <cellStyle name="Normal 11 7 2 2 6" xfId="8934" xr:uid="{00000000-0005-0000-0000-0000DB220000}"/>
    <cellStyle name="Normal 11 7 2 2 6 2" xfId="8935" xr:uid="{00000000-0005-0000-0000-0000DC220000}"/>
    <cellStyle name="Normal 11 7 2 2 6 2 2" xfId="8936" xr:uid="{00000000-0005-0000-0000-0000DD220000}"/>
    <cellStyle name="Normal 11 7 2 2 6 2 2 2" xfId="8937" xr:uid="{00000000-0005-0000-0000-0000DE220000}"/>
    <cellStyle name="Normal 11 7 2 2 6 2 2 2 2" xfId="8938" xr:uid="{00000000-0005-0000-0000-0000DF220000}"/>
    <cellStyle name="Normal 11 7 2 2 6 2 2 2_QR_TAB_1.4_1.5_1.11" xfId="8939" xr:uid="{00000000-0005-0000-0000-0000E0220000}"/>
    <cellStyle name="Normal 11 7 2 2 6 2 2 3" xfId="8940" xr:uid="{00000000-0005-0000-0000-0000E1220000}"/>
    <cellStyle name="Normal 11 7 2 2 6 2 2_QR_TAB_1.4_1.5_1.11" xfId="8941" xr:uid="{00000000-0005-0000-0000-0000E2220000}"/>
    <cellStyle name="Normal 11 7 2 2 6 2 3" xfId="8942" xr:uid="{00000000-0005-0000-0000-0000E3220000}"/>
    <cellStyle name="Normal 11 7 2 2 6 2 3 2" xfId="8943" xr:uid="{00000000-0005-0000-0000-0000E4220000}"/>
    <cellStyle name="Normal 11 7 2 2 6 2 3_QR_TAB_1.4_1.5_1.11" xfId="8944" xr:uid="{00000000-0005-0000-0000-0000E5220000}"/>
    <cellStyle name="Normal 11 7 2 2 6 2 4" xfId="8945" xr:uid="{00000000-0005-0000-0000-0000E6220000}"/>
    <cellStyle name="Normal 11 7 2 2 6 2_QR_TAB_1.4_1.5_1.11" xfId="8946" xr:uid="{00000000-0005-0000-0000-0000E7220000}"/>
    <cellStyle name="Normal 11 7 2 2 6 3" xfId="8947" xr:uid="{00000000-0005-0000-0000-0000E8220000}"/>
    <cellStyle name="Normal 11 7 2 2 6 3 2" xfId="8948" xr:uid="{00000000-0005-0000-0000-0000E9220000}"/>
    <cellStyle name="Normal 11 7 2 2 6 3 2 2" xfId="8949" xr:uid="{00000000-0005-0000-0000-0000EA220000}"/>
    <cellStyle name="Normal 11 7 2 2 6 3 2 2 2" xfId="8950" xr:uid="{00000000-0005-0000-0000-0000EB220000}"/>
    <cellStyle name="Normal 11 7 2 2 6 3 2 2_QR_TAB_1.4_1.5_1.11" xfId="8951" xr:uid="{00000000-0005-0000-0000-0000EC220000}"/>
    <cellStyle name="Normal 11 7 2 2 6 3 2 3" xfId="8952" xr:uid="{00000000-0005-0000-0000-0000ED220000}"/>
    <cellStyle name="Normal 11 7 2 2 6 3 2_QR_TAB_1.4_1.5_1.11" xfId="8953" xr:uid="{00000000-0005-0000-0000-0000EE220000}"/>
    <cellStyle name="Normal 11 7 2 2 6 3_QR_TAB_1.4_1.5_1.11" xfId="8954" xr:uid="{00000000-0005-0000-0000-0000EF220000}"/>
    <cellStyle name="Normal 11 7 2 2 6 4" xfId="8955" xr:uid="{00000000-0005-0000-0000-0000F0220000}"/>
    <cellStyle name="Normal 11 7 2 2 6 4 2" xfId="8956" xr:uid="{00000000-0005-0000-0000-0000F1220000}"/>
    <cellStyle name="Normal 11 7 2 2 6 4 2 2" xfId="8957" xr:uid="{00000000-0005-0000-0000-0000F2220000}"/>
    <cellStyle name="Normal 11 7 2 2 6 4 2_QR_TAB_1.4_1.5_1.11" xfId="8958" xr:uid="{00000000-0005-0000-0000-0000F3220000}"/>
    <cellStyle name="Normal 11 7 2 2 6 4 3" xfId="8959" xr:uid="{00000000-0005-0000-0000-0000F4220000}"/>
    <cellStyle name="Normal 11 7 2 2 6 4_QR_TAB_1.4_1.5_1.11" xfId="8960" xr:uid="{00000000-0005-0000-0000-0000F5220000}"/>
    <cellStyle name="Normal 11 7 2 2 6 5" xfId="8961" xr:uid="{00000000-0005-0000-0000-0000F6220000}"/>
    <cellStyle name="Normal 11 7 2 2 6 5 2" xfId="8962" xr:uid="{00000000-0005-0000-0000-0000F7220000}"/>
    <cellStyle name="Normal 11 7 2 2 6 5_QR_TAB_1.4_1.5_1.11" xfId="8963" xr:uid="{00000000-0005-0000-0000-0000F8220000}"/>
    <cellStyle name="Normal 11 7 2 2 6 6" xfId="8964" xr:uid="{00000000-0005-0000-0000-0000F9220000}"/>
    <cellStyle name="Normal 11 7 2 2 6_checks flows" xfId="8965" xr:uid="{00000000-0005-0000-0000-0000FA220000}"/>
    <cellStyle name="Normal 11 7 2 2 7" xfId="8966" xr:uid="{00000000-0005-0000-0000-0000FB220000}"/>
    <cellStyle name="Normal 11 7 2 2 7 2" xfId="8967" xr:uid="{00000000-0005-0000-0000-0000FC220000}"/>
    <cellStyle name="Normal 11 7 2 2 7 2 2" xfId="8968" xr:uid="{00000000-0005-0000-0000-0000FD220000}"/>
    <cellStyle name="Normal 11 7 2 2 7 2 2 2" xfId="8969" xr:uid="{00000000-0005-0000-0000-0000FE220000}"/>
    <cellStyle name="Normal 11 7 2 2 7 2 2 2 2" xfId="8970" xr:uid="{00000000-0005-0000-0000-0000FF220000}"/>
    <cellStyle name="Normal 11 7 2 2 7 2 2 2_QR_TAB_1.4_1.5_1.11" xfId="8971" xr:uid="{00000000-0005-0000-0000-000000230000}"/>
    <cellStyle name="Normal 11 7 2 2 7 2 2 3" xfId="8972" xr:uid="{00000000-0005-0000-0000-000001230000}"/>
    <cellStyle name="Normal 11 7 2 2 7 2 2_QR_TAB_1.4_1.5_1.11" xfId="8973" xr:uid="{00000000-0005-0000-0000-000002230000}"/>
    <cellStyle name="Normal 11 7 2 2 7 2 3" xfId="8974" xr:uid="{00000000-0005-0000-0000-000003230000}"/>
    <cellStyle name="Normal 11 7 2 2 7 2 3 2" xfId="8975" xr:uid="{00000000-0005-0000-0000-000004230000}"/>
    <cellStyle name="Normal 11 7 2 2 7 2 3_QR_TAB_1.4_1.5_1.11" xfId="8976" xr:uid="{00000000-0005-0000-0000-000005230000}"/>
    <cellStyle name="Normal 11 7 2 2 7 2 4" xfId="8977" xr:uid="{00000000-0005-0000-0000-000006230000}"/>
    <cellStyle name="Normal 11 7 2 2 7 2_QR_TAB_1.4_1.5_1.11" xfId="8978" xr:uid="{00000000-0005-0000-0000-000007230000}"/>
    <cellStyle name="Normal 11 7 2 2 7 3" xfId="8979" xr:uid="{00000000-0005-0000-0000-000008230000}"/>
    <cellStyle name="Normal 11 7 2 2 7 3 2" xfId="8980" xr:uid="{00000000-0005-0000-0000-000009230000}"/>
    <cellStyle name="Normal 11 7 2 2 7 3 2 2" xfId="8981" xr:uid="{00000000-0005-0000-0000-00000A230000}"/>
    <cellStyle name="Normal 11 7 2 2 7 3 2_QR_TAB_1.4_1.5_1.11" xfId="8982" xr:uid="{00000000-0005-0000-0000-00000B230000}"/>
    <cellStyle name="Normal 11 7 2 2 7 3 3" xfId="8983" xr:uid="{00000000-0005-0000-0000-00000C230000}"/>
    <cellStyle name="Normal 11 7 2 2 7 3_QR_TAB_1.4_1.5_1.11" xfId="8984" xr:uid="{00000000-0005-0000-0000-00000D230000}"/>
    <cellStyle name="Normal 11 7 2 2 7 4" xfId="8985" xr:uid="{00000000-0005-0000-0000-00000E230000}"/>
    <cellStyle name="Normal 11 7 2 2 7 4 2" xfId="8986" xr:uid="{00000000-0005-0000-0000-00000F230000}"/>
    <cellStyle name="Normal 11 7 2 2 7 4_QR_TAB_1.4_1.5_1.11" xfId="8987" xr:uid="{00000000-0005-0000-0000-000010230000}"/>
    <cellStyle name="Normal 11 7 2 2 7 5" xfId="8988" xr:uid="{00000000-0005-0000-0000-000011230000}"/>
    <cellStyle name="Normal 11 7 2 2 7_checks flows" xfId="8989" xr:uid="{00000000-0005-0000-0000-000012230000}"/>
    <cellStyle name="Normal 11 7 2 2 8" xfId="8990" xr:uid="{00000000-0005-0000-0000-000013230000}"/>
    <cellStyle name="Normal 11 7 2 2 8 2" xfId="8991" xr:uid="{00000000-0005-0000-0000-000014230000}"/>
    <cellStyle name="Normal 11 7 2 2 8 2 2" xfId="8992" xr:uid="{00000000-0005-0000-0000-000015230000}"/>
    <cellStyle name="Normal 11 7 2 2 8 2 2 2" xfId="8993" xr:uid="{00000000-0005-0000-0000-000016230000}"/>
    <cellStyle name="Normal 11 7 2 2 8 2 2_QR_TAB_1.4_1.5_1.11" xfId="8994" xr:uid="{00000000-0005-0000-0000-000017230000}"/>
    <cellStyle name="Normal 11 7 2 2 8 2 3" xfId="8995" xr:uid="{00000000-0005-0000-0000-000018230000}"/>
    <cellStyle name="Normal 11 7 2 2 8 2_QR_TAB_1.4_1.5_1.11" xfId="8996" xr:uid="{00000000-0005-0000-0000-000019230000}"/>
    <cellStyle name="Normal 11 7 2 2 8 3" xfId="8997" xr:uid="{00000000-0005-0000-0000-00001A230000}"/>
    <cellStyle name="Normal 11 7 2 2 8 3 2" xfId="8998" xr:uid="{00000000-0005-0000-0000-00001B230000}"/>
    <cellStyle name="Normal 11 7 2 2 8 3_QR_TAB_1.4_1.5_1.11" xfId="8999" xr:uid="{00000000-0005-0000-0000-00001C230000}"/>
    <cellStyle name="Normal 11 7 2 2 8 4" xfId="9000" xr:uid="{00000000-0005-0000-0000-00001D230000}"/>
    <cellStyle name="Normal 11 7 2 2 8_QR_TAB_1.4_1.5_1.11" xfId="9001" xr:uid="{00000000-0005-0000-0000-00001E230000}"/>
    <cellStyle name="Normal 11 7 2 2 9" xfId="9002" xr:uid="{00000000-0005-0000-0000-00001F230000}"/>
    <cellStyle name="Normal 11 7 2 2 9 2" xfId="9003" xr:uid="{00000000-0005-0000-0000-000020230000}"/>
    <cellStyle name="Normal 11 7 2 2 9 2 2" xfId="9004" xr:uid="{00000000-0005-0000-0000-000021230000}"/>
    <cellStyle name="Normal 11 7 2 2 9 2 2 2" xfId="9005" xr:uid="{00000000-0005-0000-0000-000022230000}"/>
    <cellStyle name="Normal 11 7 2 2 9 2 2_QR_TAB_1.4_1.5_1.11" xfId="9006" xr:uid="{00000000-0005-0000-0000-000023230000}"/>
    <cellStyle name="Normal 11 7 2 2 9 2 3" xfId="9007" xr:uid="{00000000-0005-0000-0000-000024230000}"/>
    <cellStyle name="Normal 11 7 2 2 9 2_QR_TAB_1.4_1.5_1.11" xfId="9008" xr:uid="{00000000-0005-0000-0000-000025230000}"/>
    <cellStyle name="Normal 11 7 2 2 9_QR_TAB_1.4_1.5_1.11" xfId="9009" xr:uid="{00000000-0005-0000-0000-000026230000}"/>
    <cellStyle name="Normal 11 7 2 2_checks flows" xfId="9010" xr:uid="{00000000-0005-0000-0000-000027230000}"/>
    <cellStyle name="Normal 11 7 2 3" xfId="9011" xr:uid="{00000000-0005-0000-0000-000028230000}"/>
    <cellStyle name="Normal 11 7 2 3 2" xfId="9012" xr:uid="{00000000-0005-0000-0000-000029230000}"/>
    <cellStyle name="Normal 11 7 2 3 2 2" xfId="9013" xr:uid="{00000000-0005-0000-0000-00002A230000}"/>
    <cellStyle name="Normal 11 7 2 3 2 2 2" xfId="9014" xr:uid="{00000000-0005-0000-0000-00002B230000}"/>
    <cellStyle name="Normal 11 7 2 3 2 2 2 2" xfId="9015" xr:uid="{00000000-0005-0000-0000-00002C230000}"/>
    <cellStyle name="Normal 11 7 2 3 2 2 2 2 2" xfId="9016" xr:uid="{00000000-0005-0000-0000-00002D230000}"/>
    <cellStyle name="Normal 11 7 2 3 2 2 2 2_QR_TAB_1.4_1.5_1.11" xfId="9017" xr:uid="{00000000-0005-0000-0000-00002E230000}"/>
    <cellStyle name="Normal 11 7 2 3 2 2 2 3" xfId="9018" xr:uid="{00000000-0005-0000-0000-00002F230000}"/>
    <cellStyle name="Normal 11 7 2 3 2 2 2_QR_TAB_1.4_1.5_1.11" xfId="9019" xr:uid="{00000000-0005-0000-0000-000030230000}"/>
    <cellStyle name="Normal 11 7 2 3 2 2 3" xfId="9020" xr:uid="{00000000-0005-0000-0000-000031230000}"/>
    <cellStyle name="Normal 11 7 2 3 2 2 3 2" xfId="9021" xr:uid="{00000000-0005-0000-0000-000032230000}"/>
    <cellStyle name="Normal 11 7 2 3 2 2 3_QR_TAB_1.4_1.5_1.11" xfId="9022" xr:uid="{00000000-0005-0000-0000-000033230000}"/>
    <cellStyle name="Normal 11 7 2 3 2 2 4" xfId="9023" xr:uid="{00000000-0005-0000-0000-000034230000}"/>
    <cellStyle name="Normal 11 7 2 3 2 2_QR_TAB_1.4_1.5_1.11" xfId="9024" xr:uid="{00000000-0005-0000-0000-000035230000}"/>
    <cellStyle name="Normal 11 7 2 3 2 3" xfId="9025" xr:uid="{00000000-0005-0000-0000-000036230000}"/>
    <cellStyle name="Normal 11 7 2 3 2 3 2" xfId="9026" xr:uid="{00000000-0005-0000-0000-000037230000}"/>
    <cellStyle name="Normal 11 7 2 3 2 3 2 2" xfId="9027" xr:uid="{00000000-0005-0000-0000-000038230000}"/>
    <cellStyle name="Normal 11 7 2 3 2 3 2 2 2" xfId="9028" xr:uid="{00000000-0005-0000-0000-000039230000}"/>
    <cellStyle name="Normal 11 7 2 3 2 3 2 2_QR_TAB_1.4_1.5_1.11" xfId="9029" xr:uid="{00000000-0005-0000-0000-00003A230000}"/>
    <cellStyle name="Normal 11 7 2 3 2 3 2 3" xfId="9030" xr:uid="{00000000-0005-0000-0000-00003B230000}"/>
    <cellStyle name="Normal 11 7 2 3 2 3 2_QR_TAB_1.4_1.5_1.11" xfId="9031" xr:uid="{00000000-0005-0000-0000-00003C230000}"/>
    <cellStyle name="Normal 11 7 2 3 2 3_QR_TAB_1.4_1.5_1.11" xfId="9032" xr:uid="{00000000-0005-0000-0000-00003D230000}"/>
    <cellStyle name="Normal 11 7 2 3 2 4" xfId="9033" xr:uid="{00000000-0005-0000-0000-00003E230000}"/>
    <cellStyle name="Normal 11 7 2 3 2 4 2" xfId="9034" xr:uid="{00000000-0005-0000-0000-00003F230000}"/>
    <cellStyle name="Normal 11 7 2 3 2 4 2 2" xfId="9035" xr:uid="{00000000-0005-0000-0000-000040230000}"/>
    <cellStyle name="Normal 11 7 2 3 2 4 2_QR_TAB_1.4_1.5_1.11" xfId="9036" xr:uid="{00000000-0005-0000-0000-000041230000}"/>
    <cellStyle name="Normal 11 7 2 3 2 4 3" xfId="9037" xr:uid="{00000000-0005-0000-0000-000042230000}"/>
    <cellStyle name="Normal 11 7 2 3 2 4_QR_TAB_1.4_1.5_1.11" xfId="9038" xr:uid="{00000000-0005-0000-0000-000043230000}"/>
    <cellStyle name="Normal 11 7 2 3 2 5" xfId="9039" xr:uid="{00000000-0005-0000-0000-000044230000}"/>
    <cellStyle name="Normal 11 7 2 3 2 5 2" xfId="9040" xr:uid="{00000000-0005-0000-0000-000045230000}"/>
    <cellStyle name="Normal 11 7 2 3 2 5_QR_TAB_1.4_1.5_1.11" xfId="9041" xr:uid="{00000000-0005-0000-0000-000046230000}"/>
    <cellStyle name="Normal 11 7 2 3 2 6" xfId="9042" xr:uid="{00000000-0005-0000-0000-000047230000}"/>
    <cellStyle name="Normal 11 7 2 3 2_checks flows" xfId="9043" xr:uid="{00000000-0005-0000-0000-000048230000}"/>
    <cellStyle name="Normal 11 7 2 3 3" xfId="9044" xr:uid="{00000000-0005-0000-0000-000049230000}"/>
    <cellStyle name="Normal 11 7 2 3 3 2" xfId="9045" xr:uid="{00000000-0005-0000-0000-00004A230000}"/>
    <cellStyle name="Normal 11 7 2 3 3 2 2" xfId="9046" xr:uid="{00000000-0005-0000-0000-00004B230000}"/>
    <cellStyle name="Normal 11 7 2 3 3 2 2 2" xfId="9047" xr:uid="{00000000-0005-0000-0000-00004C230000}"/>
    <cellStyle name="Normal 11 7 2 3 3 2 2 2 2" xfId="9048" xr:uid="{00000000-0005-0000-0000-00004D230000}"/>
    <cellStyle name="Normal 11 7 2 3 3 2 2 2_QR_TAB_1.4_1.5_1.11" xfId="9049" xr:uid="{00000000-0005-0000-0000-00004E230000}"/>
    <cellStyle name="Normal 11 7 2 3 3 2 2 3" xfId="9050" xr:uid="{00000000-0005-0000-0000-00004F230000}"/>
    <cellStyle name="Normal 11 7 2 3 3 2 2_QR_TAB_1.4_1.5_1.11" xfId="9051" xr:uid="{00000000-0005-0000-0000-000050230000}"/>
    <cellStyle name="Normal 11 7 2 3 3 2 3" xfId="9052" xr:uid="{00000000-0005-0000-0000-000051230000}"/>
    <cellStyle name="Normal 11 7 2 3 3 2 3 2" xfId="9053" xr:uid="{00000000-0005-0000-0000-000052230000}"/>
    <cellStyle name="Normal 11 7 2 3 3 2 3_QR_TAB_1.4_1.5_1.11" xfId="9054" xr:uid="{00000000-0005-0000-0000-000053230000}"/>
    <cellStyle name="Normal 11 7 2 3 3 2 4" xfId="9055" xr:uid="{00000000-0005-0000-0000-000054230000}"/>
    <cellStyle name="Normal 11 7 2 3 3 2_QR_TAB_1.4_1.5_1.11" xfId="9056" xr:uid="{00000000-0005-0000-0000-000055230000}"/>
    <cellStyle name="Normal 11 7 2 3 3 3" xfId="9057" xr:uid="{00000000-0005-0000-0000-000056230000}"/>
    <cellStyle name="Normal 11 7 2 3 3 3 2" xfId="9058" xr:uid="{00000000-0005-0000-0000-000057230000}"/>
    <cellStyle name="Normal 11 7 2 3 3 3 2 2" xfId="9059" xr:uid="{00000000-0005-0000-0000-000058230000}"/>
    <cellStyle name="Normal 11 7 2 3 3 3 2_QR_TAB_1.4_1.5_1.11" xfId="9060" xr:uid="{00000000-0005-0000-0000-000059230000}"/>
    <cellStyle name="Normal 11 7 2 3 3 3 3" xfId="9061" xr:uid="{00000000-0005-0000-0000-00005A230000}"/>
    <cellStyle name="Normal 11 7 2 3 3 3_QR_TAB_1.4_1.5_1.11" xfId="9062" xr:uid="{00000000-0005-0000-0000-00005B230000}"/>
    <cellStyle name="Normal 11 7 2 3 3 4" xfId="9063" xr:uid="{00000000-0005-0000-0000-00005C230000}"/>
    <cellStyle name="Normal 11 7 2 3 3 4 2" xfId="9064" xr:uid="{00000000-0005-0000-0000-00005D230000}"/>
    <cellStyle name="Normal 11 7 2 3 3 4_QR_TAB_1.4_1.5_1.11" xfId="9065" xr:uid="{00000000-0005-0000-0000-00005E230000}"/>
    <cellStyle name="Normal 11 7 2 3 3 5" xfId="9066" xr:uid="{00000000-0005-0000-0000-00005F230000}"/>
    <cellStyle name="Normal 11 7 2 3 3_checks flows" xfId="9067" xr:uid="{00000000-0005-0000-0000-000060230000}"/>
    <cellStyle name="Normal 11 7 2 3 4" xfId="9068" xr:uid="{00000000-0005-0000-0000-000061230000}"/>
    <cellStyle name="Normal 11 7 2 3 4 2" xfId="9069" xr:uid="{00000000-0005-0000-0000-000062230000}"/>
    <cellStyle name="Normal 11 7 2 3 4 2 2" xfId="9070" xr:uid="{00000000-0005-0000-0000-000063230000}"/>
    <cellStyle name="Normal 11 7 2 3 4 2 2 2" xfId="9071" xr:uid="{00000000-0005-0000-0000-000064230000}"/>
    <cellStyle name="Normal 11 7 2 3 4 2 2_QR_TAB_1.4_1.5_1.11" xfId="9072" xr:uid="{00000000-0005-0000-0000-000065230000}"/>
    <cellStyle name="Normal 11 7 2 3 4 2 3" xfId="9073" xr:uid="{00000000-0005-0000-0000-000066230000}"/>
    <cellStyle name="Normal 11 7 2 3 4 2_QR_TAB_1.4_1.5_1.11" xfId="9074" xr:uid="{00000000-0005-0000-0000-000067230000}"/>
    <cellStyle name="Normal 11 7 2 3 4 3" xfId="9075" xr:uid="{00000000-0005-0000-0000-000068230000}"/>
    <cellStyle name="Normal 11 7 2 3 4 3 2" xfId="9076" xr:uid="{00000000-0005-0000-0000-000069230000}"/>
    <cellStyle name="Normal 11 7 2 3 4 3_QR_TAB_1.4_1.5_1.11" xfId="9077" xr:uid="{00000000-0005-0000-0000-00006A230000}"/>
    <cellStyle name="Normal 11 7 2 3 4 4" xfId="9078" xr:uid="{00000000-0005-0000-0000-00006B230000}"/>
    <cellStyle name="Normal 11 7 2 3 4_QR_TAB_1.4_1.5_1.11" xfId="9079" xr:uid="{00000000-0005-0000-0000-00006C230000}"/>
    <cellStyle name="Normal 11 7 2 3 5" xfId="9080" xr:uid="{00000000-0005-0000-0000-00006D230000}"/>
    <cellStyle name="Normal 11 7 2 3 5 2" xfId="9081" xr:uid="{00000000-0005-0000-0000-00006E230000}"/>
    <cellStyle name="Normal 11 7 2 3 5 2 2" xfId="9082" xr:uid="{00000000-0005-0000-0000-00006F230000}"/>
    <cellStyle name="Normal 11 7 2 3 5 2 2 2" xfId="9083" xr:uid="{00000000-0005-0000-0000-000070230000}"/>
    <cellStyle name="Normal 11 7 2 3 5 2 2_QR_TAB_1.4_1.5_1.11" xfId="9084" xr:uid="{00000000-0005-0000-0000-000071230000}"/>
    <cellStyle name="Normal 11 7 2 3 5 2 3" xfId="9085" xr:uid="{00000000-0005-0000-0000-000072230000}"/>
    <cellStyle name="Normal 11 7 2 3 5 2_QR_TAB_1.4_1.5_1.11" xfId="9086" xr:uid="{00000000-0005-0000-0000-000073230000}"/>
    <cellStyle name="Normal 11 7 2 3 5_QR_TAB_1.4_1.5_1.11" xfId="9087" xr:uid="{00000000-0005-0000-0000-000074230000}"/>
    <cellStyle name="Normal 11 7 2 3 6" xfId="9088" xr:uid="{00000000-0005-0000-0000-000075230000}"/>
    <cellStyle name="Normal 11 7 2 3 6 2" xfId="9089" xr:uid="{00000000-0005-0000-0000-000076230000}"/>
    <cellStyle name="Normal 11 7 2 3 6 2 2" xfId="9090" xr:uid="{00000000-0005-0000-0000-000077230000}"/>
    <cellStyle name="Normal 11 7 2 3 6 2_QR_TAB_1.4_1.5_1.11" xfId="9091" xr:uid="{00000000-0005-0000-0000-000078230000}"/>
    <cellStyle name="Normal 11 7 2 3 6 3" xfId="9092" xr:uid="{00000000-0005-0000-0000-000079230000}"/>
    <cellStyle name="Normal 11 7 2 3 6_QR_TAB_1.4_1.5_1.11" xfId="9093" xr:uid="{00000000-0005-0000-0000-00007A230000}"/>
    <cellStyle name="Normal 11 7 2 3 7" xfId="9094" xr:uid="{00000000-0005-0000-0000-00007B230000}"/>
    <cellStyle name="Normal 11 7 2 3 7 2" xfId="9095" xr:uid="{00000000-0005-0000-0000-00007C230000}"/>
    <cellStyle name="Normal 11 7 2 3 7_QR_TAB_1.4_1.5_1.11" xfId="9096" xr:uid="{00000000-0005-0000-0000-00007D230000}"/>
    <cellStyle name="Normal 11 7 2 3 8" xfId="9097" xr:uid="{00000000-0005-0000-0000-00007E230000}"/>
    <cellStyle name="Normal 11 7 2 3_checks flows" xfId="9098" xr:uid="{00000000-0005-0000-0000-00007F230000}"/>
    <cellStyle name="Normal 11 7 2 4" xfId="9099" xr:uid="{00000000-0005-0000-0000-000080230000}"/>
    <cellStyle name="Normal 11 7 2 4 2" xfId="9100" xr:uid="{00000000-0005-0000-0000-000081230000}"/>
    <cellStyle name="Normal 11 7 2 4 2 2" xfId="9101" xr:uid="{00000000-0005-0000-0000-000082230000}"/>
    <cellStyle name="Normal 11 7 2 4 2 2 2" xfId="9102" xr:uid="{00000000-0005-0000-0000-000083230000}"/>
    <cellStyle name="Normal 11 7 2 4 2 2 2 2" xfId="9103" xr:uid="{00000000-0005-0000-0000-000084230000}"/>
    <cellStyle name="Normal 11 7 2 4 2 2 2_QR_TAB_1.4_1.5_1.11" xfId="9104" xr:uid="{00000000-0005-0000-0000-000085230000}"/>
    <cellStyle name="Normal 11 7 2 4 2 2 3" xfId="9105" xr:uid="{00000000-0005-0000-0000-000086230000}"/>
    <cellStyle name="Normal 11 7 2 4 2 2_QR_TAB_1.4_1.5_1.11" xfId="9106" xr:uid="{00000000-0005-0000-0000-000087230000}"/>
    <cellStyle name="Normal 11 7 2 4 2 3" xfId="9107" xr:uid="{00000000-0005-0000-0000-000088230000}"/>
    <cellStyle name="Normal 11 7 2 4 2 3 2" xfId="9108" xr:uid="{00000000-0005-0000-0000-000089230000}"/>
    <cellStyle name="Normal 11 7 2 4 2 3_QR_TAB_1.4_1.5_1.11" xfId="9109" xr:uid="{00000000-0005-0000-0000-00008A230000}"/>
    <cellStyle name="Normal 11 7 2 4 2 4" xfId="9110" xr:uid="{00000000-0005-0000-0000-00008B230000}"/>
    <cellStyle name="Normal 11 7 2 4 2_QR_TAB_1.4_1.5_1.11" xfId="9111" xr:uid="{00000000-0005-0000-0000-00008C230000}"/>
    <cellStyle name="Normal 11 7 2 4 3" xfId="9112" xr:uid="{00000000-0005-0000-0000-00008D230000}"/>
    <cellStyle name="Normal 11 7 2 4 3 2" xfId="9113" xr:uid="{00000000-0005-0000-0000-00008E230000}"/>
    <cellStyle name="Normal 11 7 2 4 3 2 2" xfId="9114" xr:uid="{00000000-0005-0000-0000-00008F230000}"/>
    <cellStyle name="Normal 11 7 2 4 3 2 2 2" xfId="9115" xr:uid="{00000000-0005-0000-0000-000090230000}"/>
    <cellStyle name="Normal 11 7 2 4 3 2 2_QR_TAB_1.4_1.5_1.11" xfId="9116" xr:uid="{00000000-0005-0000-0000-000091230000}"/>
    <cellStyle name="Normal 11 7 2 4 3 2 3" xfId="9117" xr:uid="{00000000-0005-0000-0000-000092230000}"/>
    <cellStyle name="Normal 11 7 2 4 3 2_QR_TAB_1.4_1.5_1.11" xfId="9118" xr:uid="{00000000-0005-0000-0000-000093230000}"/>
    <cellStyle name="Normal 11 7 2 4 3_QR_TAB_1.4_1.5_1.11" xfId="9119" xr:uid="{00000000-0005-0000-0000-000094230000}"/>
    <cellStyle name="Normal 11 7 2 4 4" xfId="9120" xr:uid="{00000000-0005-0000-0000-000095230000}"/>
    <cellStyle name="Normal 11 7 2 4 4 2" xfId="9121" xr:uid="{00000000-0005-0000-0000-000096230000}"/>
    <cellStyle name="Normal 11 7 2 4 4 2 2" xfId="9122" xr:uid="{00000000-0005-0000-0000-000097230000}"/>
    <cellStyle name="Normal 11 7 2 4 4 2_QR_TAB_1.4_1.5_1.11" xfId="9123" xr:uid="{00000000-0005-0000-0000-000098230000}"/>
    <cellStyle name="Normal 11 7 2 4 4 3" xfId="9124" xr:uid="{00000000-0005-0000-0000-000099230000}"/>
    <cellStyle name="Normal 11 7 2 4 4_QR_TAB_1.4_1.5_1.11" xfId="9125" xr:uid="{00000000-0005-0000-0000-00009A230000}"/>
    <cellStyle name="Normal 11 7 2 4 5" xfId="9126" xr:uid="{00000000-0005-0000-0000-00009B230000}"/>
    <cellStyle name="Normal 11 7 2 4 5 2" xfId="9127" xr:uid="{00000000-0005-0000-0000-00009C230000}"/>
    <cellStyle name="Normal 11 7 2 4 5_QR_TAB_1.4_1.5_1.11" xfId="9128" xr:uid="{00000000-0005-0000-0000-00009D230000}"/>
    <cellStyle name="Normal 11 7 2 4 6" xfId="9129" xr:uid="{00000000-0005-0000-0000-00009E230000}"/>
    <cellStyle name="Normal 11 7 2 4_checks flows" xfId="9130" xr:uid="{00000000-0005-0000-0000-00009F230000}"/>
    <cellStyle name="Normal 11 7 2 5" xfId="9131" xr:uid="{00000000-0005-0000-0000-0000A0230000}"/>
    <cellStyle name="Normal 11 7 2 5 2" xfId="9132" xr:uid="{00000000-0005-0000-0000-0000A1230000}"/>
    <cellStyle name="Normal 11 7 2 5 2 2" xfId="9133" xr:uid="{00000000-0005-0000-0000-0000A2230000}"/>
    <cellStyle name="Normal 11 7 2 5 2 2 2" xfId="9134" xr:uid="{00000000-0005-0000-0000-0000A3230000}"/>
    <cellStyle name="Normal 11 7 2 5 2 2 2 2" xfId="9135" xr:uid="{00000000-0005-0000-0000-0000A4230000}"/>
    <cellStyle name="Normal 11 7 2 5 2 2 2_QR_TAB_1.4_1.5_1.11" xfId="9136" xr:uid="{00000000-0005-0000-0000-0000A5230000}"/>
    <cellStyle name="Normal 11 7 2 5 2 2 3" xfId="9137" xr:uid="{00000000-0005-0000-0000-0000A6230000}"/>
    <cellStyle name="Normal 11 7 2 5 2 2_QR_TAB_1.4_1.5_1.11" xfId="9138" xr:uid="{00000000-0005-0000-0000-0000A7230000}"/>
    <cellStyle name="Normal 11 7 2 5 2 3" xfId="9139" xr:uid="{00000000-0005-0000-0000-0000A8230000}"/>
    <cellStyle name="Normal 11 7 2 5 2 3 2" xfId="9140" xr:uid="{00000000-0005-0000-0000-0000A9230000}"/>
    <cellStyle name="Normal 11 7 2 5 2 3_QR_TAB_1.4_1.5_1.11" xfId="9141" xr:uid="{00000000-0005-0000-0000-0000AA230000}"/>
    <cellStyle name="Normal 11 7 2 5 2 4" xfId="9142" xr:uid="{00000000-0005-0000-0000-0000AB230000}"/>
    <cellStyle name="Normal 11 7 2 5 2_QR_TAB_1.4_1.5_1.11" xfId="9143" xr:uid="{00000000-0005-0000-0000-0000AC230000}"/>
    <cellStyle name="Normal 11 7 2 5 3" xfId="9144" xr:uid="{00000000-0005-0000-0000-0000AD230000}"/>
    <cellStyle name="Normal 11 7 2 5 3 2" xfId="9145" xr:uid="{00000000-0005-0000-0000-0000AE230000}"/>
    <cellStyle name="Normal 11 7 2 5 3 2 2" xfId="9146" xr:uid="{00000000-0005-0000-0000-0000AF230000}"/>
    <cellStyle name="Normal 11 7 2 5 3 2 2 2" xfId="9147" xr:uid="{00000000-0005-0000-0000-0000B0230000}"/>
    <cellStyle name="Normal 11 7 2 5 3 2 2_QR_TAB_1.4_1.5_1.11" xfId="9148" xr:uid="{00000000-0005-0000-0000-0000B1230000}"/>
    <cellStyle name="Normal 11 7 2 5 3 2 3" xfId="9149" xr:uid="{00000000-0005-0000-0000-0000B2230000}"/>
    <cellStyle name="Normal 11 7 2 5 3 2_QR_TAB_1.4_1.5_1.11" xfId="9150" xr:uid="{00000000-0005-0000-0000-0000B3230000}"/>
    <cellStyle name="Normal 11 7 2 5 3_QR_TAB_1.4_1.5_1.11" xfId="9151" xr:uid="{00000000-0005-0000-0000-0000B4230000}"/>
    <cellStyle name="Normal 11 7 2 5 4" xfId="9152" xr:uid="{00000000-0005-0000-0000-0000B5230000}"/>
    <cellStyle name="Normal 11 7 2 5 4 2" xfId="9153" xr:uid="{00000000-0005-0000-0000-0000B6230000}"/>
    <cellStyle name="Normal 11 7 2 5 4 2 2" xfId="9154" xr:uid="{00000000-0005-0000-0000-0000B7230000}"/>
    <cellStyle name="Normal 11 7 2 5 4 2_QR_TAB_1.4_1.5_1.11" xfId="9155" xr:uid="{00000000-0005-0000-0000-0000B8230000}"/>
    <cellStyle name="Normal 11 7 2 5 4 3" xfId="9156" xr:uid="{00000000-0005-0000-0000-0000B9230000}"/>
    <cellStyle name="Normal 11 7 2 5 4_QR_TAB_1.4_1.5_1.11" xfId="9157" xr:uid="{00000000-0005-0000-0000-0000BA230000}"/>
    <cellStyle name="Normal 11 7 2 5 5" xfId="9158" xr:uid="{00000000-0005-0000-0000-0000BB230000}"/>
    <cellStyle name="Normal 11 7 2 5 5 2" xfId="9159" xr:uid="{00000000-0005-0000-0000-0000BC230000}"/>
    <cellStyle name="Normal 11 7 2 5 5_QR_TAB_1.4_1.5_1.11" xfId="9160" xr:uid="{00000000-0005-0000-0000-0000BD230000}"/>
    <cellStyle name="Normal 11 7 2 5 6" xfId="9161" xr:uid="{00000000-0005-0000-0000-0000BE230000}"/>
    <cellStyle name="Normal 11 7 2 5_checks flows" xfId="9162" xr:uid="{00000000-0005-0000-0000-0000BF230000}"/>
    <cellStyle name="Normal 11 7 2 6" xfId="9163" xr:uid="{00000000-0005-0000-0000-0000C0230000}"/>
    <cellStyle name="Normal 11 7 2 6 2" xfId="9164" xr:uid="{00000000-0005-0000-0000-0000C1230000}"/>
    <cellStyle name="Normal 11 7 2 6 2 2" xfId="9165" xr:uid="{00000000-0005-0000-0000-0000C2230000}"/>
    <cellStyle name="Normal 11 7 2 6 2 2 2" xfId="9166" xr:uid="{00000000-0005-0000-0000-0000C3230000}"/>
    <cellStyle name="Normal 11 7 2 6 2 2 2 2" xfId="9167" xr:uid="{00000000-0005-0000-0000-0000C4230000}"/>
    <cellStyle name="Normal 11 7 2 6 2 2 2_QR_TAB_1.4_1.5_1.11" xfId="9168" xr:uid="{00000000-0005-0000-0000-0000C5230000}"/>
    <cellStyle name="Normal 11 7 2 6 2 2 3" xfId="9169" xr:uid="{00000000-0005-0000-0000-0000C6230000}"/>
    <cellStyle name="Normal 11 7 2 6 2 2_QR_TAB_1.4_1.5_1.11" xfId="9170" xr:uid="{00000000-0005-0000-0000-0000C7230000}"/>
    <cellStyle name="Normal 11 7 2 6 2 3" xfId="9171" xr:uid="{00000000-0005-0000-0000-0000C8230000}"/>
    <cellStyle name="Normal 11 7 2 6 2 3 2" xfId="9172" xr:uid="{00000000-0005-0000-0000-0000C9230000}"/>
    <cellStyle name="Normal 11 7 2 6 2 3_QR_TAB_1.4_1.5_1.11" xfId="9173" xr:uid="{00000000-0005-0000-0000-0000CA230000}"/>
    <cellStyle name="Normal 11 7 2 6 2 4" xfId="9174" xr:uid="{00000000-0005-0000-0000-0000CB230000}"/>
    <cellStyle name="Normal 11 7 2 6 2_QR_TAB_1.4_1.5_1.11" xfId="9175" xr:uid="{00000000-0005-0000-0000-0000CC230000}"/>
    <cellStyle name="Normal 11 7 2 6 3" xfId="9176" xr:uid="{00000000-0005-0000-0000-0000CD230000}"/>
    <cellStyle name="Normal 11 7 2 6 3 2" xfId="9177" xr:uid="{00000000-0005-0000-0000-0000CE230000}"/>
    <cellStyle name="Normal 11 7 2 6 3 2 2" xfId="9178" xr:uid="{00000000-0005-0000-0000-0000CF230000}"/>
    <cellStyle name="Normal 11 7 2 6 3 2 2 2" xfId="9179" xr:uid="{00000000-0005-0000-0000-0000D0230000}"/>
    <cellStyle name="Normal 11 7 2 6 3 2 2_QR_TAB_1.4_1.5_1.11" xfId="9180" xr:uid="{00000000-0005-0000-0000-0000D1230000}"/>
    <cellStyle name="Normal 11 7 2 6 3 2 3" xfId="9181" xr:uid="{00000000-0005-0000-0000-0000D2230000}"/>
    <cellStyle name="Normal 11 7 2 6 3 2_QR_TAB_1.4_1.5_1.11" xfId="9182" xr:uid="{00000000-0005-0000-0000-0000D3230000}"/>
    <cellStyle name="Normal 11 7 2 6 3_QR_TAB_1.4_1.5_1.11" xfId="9183" xr:uid="{00000000-0005-0000-0000-0000D4230000}"/>
    <cellStyle name="Normal 11 7 2 6 4" xfId="9184" xr:uid="{00000000-0005-0000-0000-0000D5230000}"/>
    <cellStyle name="Normal 11 7 2 6 4 2" xfId="9185" xr:uid="{00000000-0005-0000-0000-0000D6230000}"/>
    <cellStyle name="Normal 11 7 2 6 4 2 2" xfId="9186" xr:uid="{00000000-0005-0000-0000-0000D7230000}"/>
    <cellStyle name="Normal 11 7 2 6 4 2_QR_TAB_1.4_1.5_1.11" xfId="9187" xr:uid="{00000000-0005-0000-0000-0000D8230000}"/>
    <cellStyle name="Normal 11 7 2 6 4 3" xfId="9188" xr:uid="{00000000-0005-0000-0000-0000D9230000}"/>
    <cellStyle name="Normal 11 7 2 6 4_QR_TAB_1.4_1.5_1.11" xfId="9189" xr:uid="{00000000-0005-0000-0000-0000DA230000}"/>
    <cellStyle name="Normal 11 7 2 6 5" xfId="9190" xr:uid="{00000000-0005-0000-0000-0000DB230000}"/>
    <cellStyle name="Normal 11 7 2 6 5 2" xfId="9191" xr:uid="{00000000-0005-0000-0000-0000DC230000}"/>
    <cellStyle name="Normal 11 7 2 6 5_QR_TAB_1.4_1.5_1.11" xfId="9192" xr:uid="{00000000-0005-0000-0000-0000DD230000}"/>
    <cellStyle name="Normal 11 7 2 6 6" xfId="9193" xr:uid="{00000000-0005-0000-0000-0000DE230000}"/>
    <cellStyle name="Normal 11 7 2 6_checks flows" xfId="9194" xr:uid="{00000000-0005-0000-0000-0000DF230000}"/>
    <cellStyle name="Normal 11 7 2 7" xfId="9195" xr:uid="{00000000-0005-0000-0000-0000E0230000}"/>
    <cellStyle name="Normal 11 7 2 7 2" xfId="9196" xr:uid="{00000000-0005-0000-0000-0000E1230000}"/>
    <cellStyle name="Normal 11 7 2 7 2 2" xfId="9197" xr:uid="{00000000-0005-0000-0000-0000E2230000}"/>
    <cellStyle name="Normal 11 7 2 7 2 2 2" xfId="9198" xr:uid="{00000000-0005-0000-0000-0000E3230000}"/>
    <cellStyle name="Normal 11 7 2 7 2 2 2 2" xfId="9199" xr:uid="{00000000-0005-0000-0000-0000E4230000}"/>
    <cellStyle name="Normal 11 7 2 7 2 2 2_QR_TAB_1.4_1.5_1.11" xfId="9200" xr:uid="{00000000-0005-0000-0000-0000E5230000}"/>
    <cellStyle name="Normal 11 7 2 7 2 2 3" xfId="9201" xr:uid="{00000000-0005-0000-0000-0000E6230000}"/>
    <cellStyle name="Normal 11 7 2 7 2 2_QR_TAB_1.4_1.5_1.11" xfId="9202" xr:uid="{00000000-0005-0000-0000-0000E7230000}"/>
    <cellStyle name="Normal 11 7 2 7 2 3" xfId="9203" xr:uid="{00000000-0005-0000-0000-0000E8230000}"/>
    <cellStyle name="Normal 11 7 2 7 2 3 2" xfId="9204" xr:uid="{00000000-0005-0000-0000-0000E9230000}"/>
    <cellStyle name="Normal 11 7 2 7 2 3_QR_TAB_1.4_1.5_1.11" xfId="9205" xr:uid="{00000000-0005-0000-0000-0000EA230000}"/>
    <cellStyle name="Normal 11 7 2 7 2 4" xfId="9206" xr:uid="{00000000-0005-0000-0000-0000EB230000}"/>
    <cellStyle name="Normal 11 7 2 7 2_QR_TAB_1.4_1.5_1.11" xfId="9207" xr:uid="{00000000-0005-0000-0000-0000EC230000}"/>
    <cellStyle name="Normal 11 7 2 7 3" xfId="9208" xr:uid="{00000000-0005-0000-0000-0000ED230000}"/>
    <cellStyle name="Normal 11 7 2 7 3 2" xfId="9209" xr:uid="{00000000-0005-0000-0000-0000EE230000}"/>
    <cellStyle name="Normal 11 7 2 7 3 2 2" xfId="9210" xr:uid="{00000000-0005-0000-0000-0000EF230000}"/>
    <cellStyle name="Normal 11 7 2 7 3 2 2 2" xfId="9211" xr:uid="{00000000-0005-0000-0000-0000F0230000}"/>
    <cellStyle name="Normal 11 7 2 7 3 2 2_QR_TAB_1.4_1.5_1.11" xfId="9212" xr:uid="{00000000-0005-0000-0000-0000F1230000}"/>
    <cellStyle name="Normal 11 7 2 7 3 2 3" xfId="9213" xr:uid="{00000000-0005-0000-0000-0000F2230000}"/>
    <cellStyle name="Normal 11 7 2 7 3 2_QR_TAB_1.4_1.5_1.11" xfId="9214" xr:uid="{00000000-0005-0000-0000-0000F3230000}"/>
    <cellStyle name="Normal 11 7 2 7 3_QR_TAB_1.4_1.5_1.11" xfId="9215" xr:uid="{00000000-0005-0000-0000-0000F4230000}"/>
    <cellStyle name="Normal 11 7 2 7 4" xfId="9216" xr:uid="{00000000-0005-0000-0000-0000F5230000}"/>
    <cellStyle name="Normal 11 7 2 7 4 2" xfId="9217" xr:uid="{00000000-0005-0000-0000-0000F6230000}"/>
    <cellStyle name="Normal 11 7 2 7 4 2 2" xfId="9218" xr:uid="{00000000-0005-0000-0000-0000F7230000}"/>
    <cellStyle name="Normal 11 7 2 7 4 2_QR_TAB_1.4_1.5_1.11" xfId="9219" xr:uid="{00000000-0005-0000-0000-0000F8230000}"/>
    <cellStyle name="Normal 11 7 2 7 4 3" xfId="9220" xr:uid="{00000000-0005-0000-0000-0000F9230000}"/>
    <cellStyle name="Normal 11 7 2 7 4_QR_TAB_1.4_1.5_1.11" xfId="9221" xr:uid="{00000000-0005-0000-0000-0000FA230000}"/>
    <cellStyle name="Normal 11 7 2 7 5" xfId="9222" xr:uid="{00000000-0005-0000-0000-0000FB230000}"/>
    <cellStyle name="Normal 11 7 2 7 5 2" xfId="9223" xr:uid="{00000000-0005-0000-0000-0000FC230000}"/>
    <cellStyle name="Normal 11 7 2 7 5_QR_TAB_1.4_1.5_1.11" xfId="9224" xr:uid="{00000000-0005-0000-0000-0000FD230000}"/>
    <cellStyle name="Normal 11 7 2 7 6" xfId="9225" xr:uid="{00000000-0005-0000-0000-0000FE230000}"/>
    <cellStyle name="Normal 11 7 2 7_checks flows" xfId="9226" xr:uid="{00000000-0005-0000-0000-0000FF230000}"/>
    <cellStyle name="Normal 11 7 2 8" xfId="9227" xr:uid="{00000000-0005-0000-0000-000000240000}"/>
    <cellStyle name="Normal 11 7 2 8 2" xfId="9228" xr:uid="{00000000-0005-0000-0000-000001240000}"/>
    <cellStyle name="Normal 11 7 2 8 2 2" xfId="9229" xr:uid="{00000000-0005-0000-0000-000002240000}"/>
    <cellStyle name="Normal 11 7 2 8 2 2 2" xfId="9230" xr:uid="{00000000-0005-0000-0000-000003240000}"/>
    <cellStyle name="Normal 11 7 2 8 2 2 2 2" xfId="9231" xr:uid="{00000000-0005-0000-0000-000004240000}"/>
    <cellStyle name="Normal 11 7 2 8 2 2 2_QR_TAB_1.4_1.5_1.11" xfId="9232" xr:uid="{00000000-0005-0000-0000-000005240000}"/>
    <cellStyle name="Normal 11 7 2 8 2 2 3" xfId="9233" xr:uid="{00000000-0005-0000-0000-000006240000}"/>
    <cellStyle name="Normal 11 7 2 8 2 2_QR_TAB_1.4_1.5_1.11" xfId="9234" xr:uid="{00000000-0005-0000-0000-000007240000}"/>
    <cellStyle name="Normal 11 7 2 8 2 3" xfId="9235" xr:uid="{00000000-0005-0000-0000-000008240000}"/>
    <cellStyle name="Normal 11 7 2 8 2 3 2" xfId="9236" xr:uid="{00000000-0005-0000-0000-000009240000}"/>
    <cellStyle name="Normal 11 7 2 8 2 3_QR_TAB_1.4_1.5_1.11" xfId="9237" xr:uid="{00000000-0005-0000-0000-00000A240000}"/>
    <cellStyle name="Normal 11 7 2 8 2 4" xfId="9238" xr:uid="{00000000-0005-0000-0000-00000B240000}"/>
    <cellStyle name="Normal 11 7 2 8 2_QR_TAB_1.4_1.5_1.11" xfId="9239" xr:uid="{00000000-0005-0000-0000-00000C240000}"/>
    <cellStyle name="Normal 11 7 2 8 3" xfId="9240" xr:uid="{00000000-0005-0000-0000-00000D240000}"/>
    <cellStyle name="Normal 11 7 2 8 3 2" xfId="9241" xr:uid="{00000000-0005-0000-0000-00000E240000}"/>
    <cellStyle name="Normal 11 7 2 8 3 2 2" xfId="9242" xr:uid="{00000000-0005-0000-0000-00000F240000}"/>
    <cellStyle name="Normal 11 7 2 8 3 2_QR_TAB_1.4_1.5_1.11" xfId="9243" xr:uid="{00000000-0005-0000-0000-000010240000}"/>
    <cellStyle name="Normal 11 7 2 8 3 3" xfId="9244" xr:uid="{00000000-0005-0000-0000-000011240000}"/>
    <cellStyle name="Normal 11 7 2 8 3_QR_TAB_1.4_1.5_1.11" xfId="9245" xr:uid="{00000000-0005-0000-0000-000012240000}"/>
    <cellStyle name="Normal 11 7 2 8 4" xfId="9246" xr:uid="{00000000-0005-0000-0000-000013240000}"/>
    <cellStyle name="Normal 11 7 2 8 4 2" xfId="9247" xr:uid="{00000000-0005-0000-0000-000014240000}"/>
    <cellStyle name="Normal 11 7 2 8 4_QR_TAB_1.4_1.5_1.11" xfId="9248" xr:uid="{00000000-0005-0000-0000-000015240000}"/>
    <cellStyle name="Normal 11 7 2 8 5" xfId="9249" xr:uid="{00000000-0005-0000-0000-000016240000}"/>
    <cellStyle name="Normal 11 7 2 8_checks flows" xfId="9250" xr:uid="{00000000-0005-0000-0000-000017240000}"/>
    <cellStyle name="Normal 11 7 2 9" xfId="9251" xr:uid="{00000000-0005-0000-0000-000018240000}"/>
    <cellStyle name="Normal 11 7 2 9 2" xfId="9252" xr:uid="{00000000-0005-0000-0000-000019240000}"/>
    <cellStyle name="Normal 11 7 2 9 2 2" xfId="9253" xr:uid="{00000000-0005-0000-0000-00001A240000}"/>
    <cellStyle name="Normal 11 7 2 9 2 2 2" xfId="9254" xr:uid="{00000000-0005-0000-0000-00001B240000}"/>
    <cellStyle name="Normal 11 7 2 9 2 2_QR_TAB_1.4_1.5_1.11" xfId="9255" xr:uid="{00000000-0005-0000-0000-00001C240000}"/>
    <cellStyle name="Normal 11 7 2 9 2 3" xfId="9256" xr:uid="{00000000-0005-0000-0000-00001D240000}"/>
    <cellStyle name="Normal 11 7 2 9 2_QR_TAB_1.4_1.5_1.11" xfId="9257" xr:uid="{00000000-0005-0000-0000-00001E240000}"/>
    <cellStyle name="Normal 11 7 2 9 3" xfId="9258" xr:uid="{00000000-0005-0000-0000-00001F240000}"/>
    <cellStyle name="Normal 11 7 2 9 3 2" xfId="9259" xr:uid="{00000000-0005-0000-0000-000020240000}"/>
    <cellStyle name="Normal 11 7 2 9 3_QR_TAB_1.4_1.5_1.11" xfId="9260" xr:uid="{00000000-0005-0000-0000-000021240000}"/>
    <cellStyle name="Normal 11 7 2 9 4" xfId="9261" xr:uid="{00000000-0005-0000-0000-000022240000}"/>
    <cellStyle name="Normal 11 7 2 9_QR_TAB_1.4_1.5_1.11" xfId="9262" xr:uid="{00000000-0005-0000-0000-000023240000}"/>
    <cellStyle name="Normal 11 7 2_checks flows" xfId="9263" xr:uid="{00000000-0005-0000-0000-000024240000}"/>
    <cellStyle name="Normal 11 7 3" xfId="9264" xr:uid="{00000000-0005-0000-0000-000025240000}"/>
    <cellStyle name="Normal 11 7 3 10" xfId="9265" xr:uid="{00000000-0005-0000-0000-000026240000}"/>
    <cellStyle name="Normal 11 7 3 10 2" xfId="9266" xr:uid="{00000000-0005-0000-0000-000027240000}"/>
    <cellStyle name="Normal 11 7 3 10 2 2" xfId="9267" xr:uid="{00000000-0005-0000-0000-000028240000}"/>
    <cellStyle name="Normal 11 7 3 10 2_QR_TAB_1.4_1.5_1.11" xfId="9268" xr:uid="{00000000-0005-0000-0000-000029240000}"/>
    <cellStyle name="Normal 11 7 3 10 3" xfId="9269" xr:uid="{00000000-0005-0000-0000-00002A240000}"/>
    <cellStyle name="Normal 11 7 3 10_QR_TAB_1.4_1.5_1.11" xfId="9270" xr:uid="{00000000-0005-0000-0000-00002B240000}"/>
    <cellStyle name="Normal 11 7 3 11" xfId="9271" xr:uid="{00000000-0005-0000-0000-00002C240000}"/>
    <cellStyle name="Normal 11 7 3 11 2" xfId="9272" xr:uid="{00000000-0005-0000-0000-00002D240000}"/>
    <cellStyle name="Normal 11 7 3 11_QR_TAB_1.4_1.5_1.11" xfId="9273" xr:uid="{00000000-0005-0000-0000-00002E240000}"/>
    <cellStyle name="Normal 11 7 3 12" xfId="9274" xr:uid="{00000000-0005-0000-0000-00002F240000}"/>
    <cellStyle name="Normal 11 7 3 2" xfId="9275" xr:uid="{00000000-0005-0000-0000-000030240000}"/>
    <cellStyle name="Normal 11 7 3 2 2" xfId="9276" xr:uid="{00000000-0005-0000-0000-000031240000}"/>
    <cellStyle name="Normal 11 7 3 2 2 2" xfId="9277" xr:uid="{00000000-0005-0000-0000-000032240000}"/>
    <cellStyle name="Normal 11 7 3 2 2 2 2" xfId="9278" xr:uid="{00000000-0005-0000-0000-000033240000}"/>
    <cellStyle name="Normal 11 7 3 2 2 2 2 2" xfId="9279" xr:uid="{00000000-0005-0000-0000-000034240000}"/>
    <cellStyle name="Normal 11 7 3 2 2 2 2 2 2" xfId="9280" xr:uid="{00000000-0005-0000-0000-000035240000}"/>
    <cellStyle name="Normal 11 7 3 2 2 2 2 2_QR_TAB_1.4_1.5_1.11" xfId="9281" xr:uid="{00000000-0005-0000-0000-000036240000}"/>
    <cellStyle name="Normal 11 7 3 2 2 2 2 3" xfId="9282" xr:uid="{00000000-0005-0000-0000-000037240000}"/>
    <cellStyle name="Normal 11 7 3 2 2 2 2_QR_TAB_1.4_1.5_1.11" xfId="9283" xr:uid="{00000000-0005-0000-0000-000038240000}"/>
    <cellStyle name="Normal 11 7 3 2 2 2 3" xfId="9284" xr:uid="{00000000-0005-0000-0000-000039240000}"/>
    <cellStyle name="Normal 11 7 3 2 2 2 3 2" xfId="9285" xr:uid="{00000000-0005-0000-0000-00003A240000}"/>
    <cellStyle name="Normal 11 7 3 2 2 2 3_QR_TAB_1.4_1.5_1.11" xfId="9286" xr:uid="{00000000-0005-0000-0000-00003B240000}"/>
    <cellStyle name="Normal 11 7 3 2 2 2 4" xfId="9287" xr:uid="{00000000-0005-0000-0000-00003C240000}"/>
    <cellStyle name="Normal 11 7 3 2 2 2_QR_TAB_1.4_1.5_1.11" xfId="9288" xr:uid="{00000000-0005-0000-0000-00003D240000}"/>
    <cellStyle name="Normal 11 7 3 2 2 3" xfId="9289" xr:uid="{00000000-0005-0000-0000-00003E240000}"/>
    <cellStyle name="Normal 11 7 3 2 2 3 2" xfId="9290" xr:uid="{00000000-0005-0000-0000-00003F240000}"/>
    <cellStyle name="Normal 11 7 3 2 2 3 2 2" xfId="9291" xr:uid="{00000000-0005-0000-0000-000040240000}"/>
    <cellStyle name="Normal 11 7 3 2 2 3 2 2 2" xfId="9292" xr:uid="{00000000-0005-0000-0000-000041240000}"/>
    <cellStyle name="Normal 11 7 3 2 2 3 2 2_QR_TAB_1.4_1.5_1.11" xfId="9293" xr:uid="{00000000-0005-0000-0000-000042240000}"/>
    <cellStyle name="Normal 11 7 3 2 2 3 2 3" xfId="9294" xr:uid="{00000000-0005-0000-0000-000043240000}"/>
    <cellStyle name="Normal 11 7 3 2 2 3 2_QR_TAB_1.4_1.5_1.11" xfId="9295" xr:uid="{00000000-0005-0000-0000-000044240000}"/>
    <cellStyle name="Normal 11 7 3 2 2 3_QR_TAB_1.4_1.5_1.11" xfId="9296" xr:uid="{00000000-0005-0000-0000-000045240000}"/>
    <cellStyle name="Normal 11 7 3 2 2 4" xfId="9297" xr:uid="{00000000-0005-0000-0000-000046240000}"/>
    <cellStyle name="Normal 11 7 3 2 2 4 2" xfId="9298" xr:uid="{00000000-0005-0000-0000-000047240000}"/>
    <cellStyle name="Normal 11 7 3 2 2 4 2 2" xfId="9299" xr:uid="{00000000-0005-0000-0000-000048240000}"/>
    <cellStyle name="Normal 11 7 3 2 2 4 2_QR_TAB_1.4_1.5_1.11" xfId="9300" xr:uid="{00000000-0005-0000-0000-000049240000}"/>
    <cellStyle name="Normal 11 7 3 2 2 4 3" xfId="9301" xr:uid="{00000000-0005-0000-0000-00004A240000}"/>
    <cellStyle name="Normal 11 7 3 2 2 4_QR_TAB_1.4_1.5_1.11" xfId="9302" xr:uid="{00000000-0005-0000-0000-00004B240000}"/>
    <cellStyle name="Normal 11 7 3 2 2 5" xfId="9303" xr:uid="{00000000-0005-0000-0000-00004C240000}"/>
    <cellStyle name="Normal 11 7 3 2 2 5 2" xfId="9304" xr:uid="{00000000-0005-0000-0000-00004D240000}"/>
    <cellStyle name="Normal 11 7 3 2 2 5_QR_TAB_1.4_1.5_1.11" xfId="9305" xr:uid="{00000000-0005-0000-0000-00004E240000}"/>
    <cellStyle name="Normal 11 7 3 2 2 6" xfId="9306" xr:uid="{00000000-0005-0000-0000-00004F240000}"/>
    <cellStyle name="Normal 11 7 3 2 2_checks flows" xfId="9307" xr:uid="{00000000-0005-0000-0000-000050240000}"/>
    <cellStyle name="Normal 11 7 3 2 3" xfId="9308" xr:uid="{00000000-0005-0000-0000-000051240000}"/>
    <cellStyle name="Normal 11 7 3 2 3 2" xfId="9309" xr:uid="{00000000-0005-0000-0000-000052240000}"/>
    <cellStyle name="Normal 11 7 3 2 3 2 2" xfId="9310" xr:uid="{00000000-0005-0000-0000-000053240000}"/>
    <cellStyle name="Normal 11 7 3 2 3 2 2 2" xfId="9311" xr:uid="{00000000-0005-0000-0000-000054240000}"/>
    <cellStyle name="Normal 11 7 3 2 3 2 2 2 2" xfId="9312" xr:uid="{00000000-0005-0000-0000-000055240000}"/>
    <cellStyle name="Normal 11 7 3 2 3 2 2 2_QR_TAB_1.4_1.5_1.11" xfId="9313" xr:uid="{00000000-0005-0000-0000-000056240000}"/>
    <cellStyle name="Normal 11 7 3 2 3 2 2 3" xfId="9314" xr:uid="{00000000-0005-0000-0000-000057240000}"/>
    <cellStyle name="Normal 11 7 3 2 3 2 2_QR_TAB_1.4_1.5_1.11" xfId="9315" xr:uid="{00000000-0005-0000-0000-000058240000}"/>
    <cellStyle name="Normal 11 7 3 2 3 2 3" xfId="9316" xr:uid="{00000000-0005-0000-0000-000059240000}"/>
    <cellStyle name="Normal 11 7 3 2 3 2 3 2" xfId="9317" xr:uid="{00000000-0005-0000-0000-00005A240000}"/>
    <cellStyle name="Normal 11 7 3 2 3 2 3_QR_TAB_1.4_1.5_1.11" xfId="9318" xr:uid="{00000000-0005-0000-0000-00005B240000}"/>
    <cellStyle name="Normal 11 7 3 2 3 2 4" xfId="9319" xr:uid="{00000000-0005-0000-0000-00005C240000}"/>
    <cellStyle name="Normal 11 7 3 2 3 2_QR_TAB_1.4_1.5_1.11" xfId="9320" xr:uid="{00000000-0005-0000-0000-00005D240000}"/>
    <cellStyle name="Normal 11 7 3 2 3 3" xfId="9321" xr:uid="{00000000-0005-0000-0000-00005E240000}"/>
    <cellStyle name="Normal 11 7 3 2 3 3 2" xfId="9322" xr:uid="{00000000-0005-0000-0000-00005F240000}"/>
    <cellStyle name="Normal 11 7 3 2 3 3 2 2" xfId="9323" xr:uid="{00000000-0005-0000-0000-000060240000}"/>
    <cellStyle name="Normal 11 7 3 2 3 3 2_QR_TAB_1.4_1.5_1.11" xfId="9324" xr:uid="{00000000-0005-0000-0000-000061240000}"/>
    <cellStyle name="Normal 11 7 3 2 3 3 3" xfId="9325" xr:uid="{00000000-0005-0000-0000-000062240000}"/>
    <cellStyle name="Normal 11 7 3 2 3 3_QR_TAB_1.4_1.5_1.11" xfId="9326" xr:uid="{00000000-0005-0000-0000-000063240000}"/>
    <cellStyle name="Normal 11 7 3 2 3 4" xfId="9327" xr:uid="{00000000-0005-0000-0000-000064240000}"/>
    <cellStyle name="Normal 11 7 3 2 3 4 2" xfId="9328" xr:uid="{00000000-0005-0000-0000-000065240000}"/>
    <cellStyle name="Normal 11 7 3 2 3 4_QR_TAB_1.4_1.5_1.11" xfId="9329" xr:uid="{00000000-0005-0000-0000-000066240000}"/>
    <cellStyle name="Normal 11 7 3 2 3 5" xfId="9330" xr:uid="{00000000-0005-0000-0000-000067240000}"/>
    <cellStyle name="Normal 11 7 3 2 3_checks flows" xfId="9331" xr:uid="{00000000-0005-0000-0000-000068240000}"/>
    <cellStyle name="Normal 11 7 3 2 4" xfId="9332" xr:uid="{00000000-0005-0000-0000-000069240000}"/>
    <cellStyle name="Normal 11 7 3 2 4 2" xfId="9333" xr:uid="{00000000-0005-0000-0000-00006A240000}"/>
    <cellStyle name="Normal 11 7 3 2 4 2 2" xfId="9334" xr:uid="{00000000-0005-0000-0000-00006B240000}"/>
    <cellStyle name="Normal 11 7 3 2 4 2 2 2" xfId="9335" xr:uid="{00000000-0005-0000-0000-00006C240000}"/>
    <cellStyle name="Normal 11 7 3 2 4 2 2_QR_TAB_1.4_1.5_1.11" xfId="9336" xr:uid="{00000000-0005-0000-0000-00006D240000}"/>
    <cellStyle name="Normal 11 7 3 2 4 2 3" xfId="9337" xr:uid="{00000000-0005-0000-0000-00006E240000}"/>
    <cellStyle name="Normal 11 7 3 2 4 2_QR_TAB_1.4_1.5_1.11" xfId="9338" xr:uid="{00000000-0005-0000-0000-00006F240000}"/>
    <cellStyle name="Normal 11 7 3 2 4 3" xfId="9339" xr:uid="{00000000-0005-0000-0000-000070240000}"/>
    <cellStyle name="Normal 11 7 3 2 4 3 2" xfId="9340" xr:uid="{00000000-0005-0000-0000-000071240000}"/>
    <cellStyle name="Normal 11 7 3 2 4 3_QR_TAB_1.4_1.5_1.11" xfId="9341" xr:uid="{00000000-0005-0000-0000-000072240000}"/>
    <cellStyle name="Normal 11 7 3 2 4 4" xfId="9342" xr:uid="{00000000-0005-0000-0000-000073240000}"/>
    <cellStyle name="Normal 11 7 3 2 4_QR_TAB_1.4_1.5_1.11" xfId="9343" xr:uid="{00000000-0005-0000-0000-000074240000}"/>
    <cellStyle name="Normal 11 7 3 2 5" xfId="9344" xr:uid="{00000000-0005-0000-0000-000075240000}"/>
    <cellStyle name="Normal 11 7 3 2 5 2" xfId="9345" xr:uid="{00000000-0005-0000-0000-000076240000}"/>
    <cellStyle name="Normal 11 7 3 2 5 2 2" xfId="9346" xr:uid="{00000000-0005-0000-0000-000077240000}"/>
    <cellStyle name="Normal 11 7 3 2 5 2 2 2" xfId="9347" xr:uid="{00000000-0005-0000-0000-000078240000}"/>
    <cellStyle name="Normal 11 7 3 2 5 2 2_QR_TAB_1.4_1.5_1.11" xfId="9348" xr:uid="{00000000-0005-0000-0000-000079240000}"/>
    <cellStyle name="Normal 11 7 3 2 5 2 3" xfId="9349" xr:uid="{00000000-0005-0000-0000-00007A240000}"/>
    <cellStyle name="Normal 11 7 3 2 5 2_QR_TAB_1.4_1.5_1.11" xfId="9350" xr:uid="{00000000-0005-0000-0000-00007B240000}"/>
    <cellStyle name="Normal 11 7 3 2 5_QR_TAB_1.4_1.5_1.11" xfId="9351" xr:uid="{00000000-0005-0000-0000-00007C240000}"/>
    <cellStyle name="Normal 11 7 3 2 6" xfId="9352" xr:uid="{00000000-0005-0000-0000-00007D240000}"/>
    <cellStyle name="Normal 11 7 3 2 6 2" xfId="9353" xr:uid="{00000000-0005-0000-0000-00007E240000}"/>
    <cellStyle name="Normal 11 7 3 2 6 2 2" xfId="9354" xr:uid="{00000000-0005-0000-0000-00007F240000}"/>
    <cellStyle name="Normal 11 7 3 2 6 2_QR_TAB_1.4_1.5_1.11" xfId="9355" xr:uid="{00000000-0005-0000-0000-000080240000}"/>
    <cellStyle name="Normal 11 7 3 2 6 3" xfId="9356" xr:uid="{00000000-0005-0000-0000-000081240000}"/>
    <cellStyle name="Normal 11 7 3 2 6_QR_TAB_1.4_1.5_1.11" xfId="9357" xr:uid="{00000000-0005-0000-0000-000082240000}"/>
    <cellStyle name="Normal 11 7 3 2 7" xfId="9358" xr:uid="{00000000-0005-0000-0000-000083240000}"/>
    <cellStyle name="Normal 11 7 3 2 7 2" xfId="9359" xr:uid="{00000000-0005-0000-0000-000084240000}"/>
    <cellStyle name="Normal 11 7 3 2 7_QR_TAB_1.4_1.5_1.11" xfId="9360" xr:uid="{00000000-0005-0000-0000-000085240000}"/>
    <cellStyle name="Normal 11 7 3 2 8" xfId="9361" xr:uid="{00000000-0005-0000-0000-000086240000}"/>
    <cellStyle name="Normal 11 7 3 2_checks flows" xfId="9362" xr:uid="{00000000-0005-0000-0000-000087240000}"/>
    <cellStyle name="Normal 11 7 3 3" xfId="9363" xr:uid="{00000000-0005-0000-0000-000088240000}"/>
    <cellStyle name="Normal 11 7 3 3 2" xfId="9364" xr:uid="{00000000-0005-0000-0000-000089240000}"/>
    <cellStyle name="Normal 11 7 3 3 2 2" xfId="9365" xr:uid="{00000000-0005-0000-0000-00008A240000}"/>
    <cellStyle name="Normal 11 7 3 3 2 2 2" xfId="9366" xr:uid="{00000000-0005-0000-0000-00008B240000}"/>
    <cellStyle name="Normal 11 7 3 3 2 2 2 2" xfId="9367" xr:uid="{00000000-0005-0000-0000-00008C240000}"/>
    <cellStyle name="Normal 11 7 3 3 2 2 2_QR_TAB_1.4_1.5_1.11" xfId="9368" xr:uid="{00000000-0005-0000-0000-00008D240000}"/>
    <cellStyle name="Normal 11 7 3 3 2 2 3" xfId="9369" xr:uid="{00000000-0005-0000-0000-00008E240000}"/>
    <cellStyle name="Normal 11 7 3 3 2 2_QR_TAB_1.4_1.5_1.11" xfId="9370" xr:uid="{00000000-0005-0000-0000-00008F240000}"/>
    <cellStyle name="Normal 11 7 3 3 2 3" xfId="9371" xr:uid="{00000000-0005-0000-0000-000090240000}"/>
    <cellStyle name="Normal 11 7 3 3 2 3 2" xfId="9372" xr:uid="{00000000-0005-0000-0000-000091240000}"/>
    <cellStyle name="Normal 11 7 3 3 2 3_QR_TAB_1.4_1.5_1.11" xfId="9373" xr:uid="{00000000-0005-0000-0000-000092240000}"/>
    <cellStyle name="Normal 11 7 3 3 2 4" xfId="9374" xr:uid="{00000000-0005-0000-0000-000093240000}"/>
    <cellStyle name="Normal 11 7 3 3 2_QR_TAB_1.4_1.5_1.11" xfId="9375" xr:uid="{00000000-0005-0000-0000-000094240000}"/>
    <cellStyle name="Normal 11 7 3 3 3" xfId="9376" xr:uid="{00000000-0005-0000-0000-000095240000}"/>
    <cellStyle name="Normal 11 7 3 3 3 2" xfId="9377" xr:uid="{00000000-0005-0000-0000-000096240000}"/>
    <cellStyle name="Normal 11 7 3 3 3 2 2" xfId="9378" xr:uid="{00000000-0005-0000-0000-000097240000}"/>
    <cellStyle name="Normal 11 7 3 3 3 2 2 2" xfId="9379" xr:uid="{00000000-0005-0000-0000-000098240000}"/>
    <cellStyle name="Normal 11 7 3 3 3 2 2_QR_TAB_1.4_1.5_1.11" xfId="9380" xr:uid="{00000000-0005-0000-0000-000099240000}"/>
    <cellStyle name="Normal 11 7 3 3 3 2 3" xfId="9381" xr:uid="{00000000-0005-0000-0000-00009A240000}"/>
    <cellStyle name="Normal 11 7 3 3 3 2_QR_TAB_1.4_1.5_1.11" xfId="9382" xr:uid="{00000000-0005-0000-0000-00009B240000}"/>
    <cellStyle name="Normal 11 7 3 3 3_QR_TAB_1.4_1.5_1.11" xfId="9383" xr:uid="{00000000-0005-0000-0000-00009C240000}"/>
    <cellStyle name="Normal 11 7 3 3 4" xfId="9384" xr:uid="{00000000-0005-0000-0000-00009D240000}"/>
    <cellStyle name="Normal 11 7 3 3 4 2" xfId="9385" xr:uid="{00000000-0005-0000-0000-00009E240000}"/>
    <cellStyle name="Normal 11 7 3 3 4 2 2" xfId="9386" xr:uid="{00000000-0005-0000-0000-00009F240000}"/>
    <cellStyle name="Normal 11 7 3 3 4 2_QR_TAB_1.4_1.5_1.11" xfId="9387" xr:uid="{00000000-0005-0000-0000-0000A0240000}"/>
    <cellStyle name="Normal 11 7 3 3 4 3" xfId="9388" xr:uid="{00000000-0005-0000-0000-0000A1240000}"/>
    <cellStyle name="Normal 11 7 3 3 4_QR_TAB_1.4_1.5_1.11" xfId="9389" xr:uid="{00000000-0005-0000-0000-0000A2240000}"/>
    <cellStyle name="Normal 11 7 3 3 5" xfId="9390" xr:uid="{00000000-0005-0000-0000-0000A3240000}"/>
    <cellStyle name="Normal 11 7 3 3 5 2" xfId="9391" xr:uid="{00000000-0005-0000-0000-0000A4240000}"/>
    <cellStyle name="Normal 11 7 3 3 5_QR_TAB_1.4_1.5_1.11" xfId="9392" xr:uid="{00000000-0005-0000-0000-0000A5240000}"/>
    <cellStyle name="Normal 11 7 3 3 6" xfId="9393" xr:uid="{00000000-0005-0000-0000-0000A6240000}"/>
    <cellStyle name="Normal 11 7 3 3_checks flows" xfId="9394" xr:uid="{00000000-0005-0000-0000-0000A7240000}"/>
    <cellStyle name="Normal 11 7 3 4" xfId="9395" xr:uid="{00000000-0005-0000-0000-0000A8240000}"/>
    <cellStyle name="Normal 11 7 3 4 2" xfId="9396" xr:uid="{00000000-0005-0000-0000-0000A9240000}"/>
    <cellStyle name="Normal 11 7 3 4 2 2" xfId="9397" xr:uid="{00000000-0005-0000-0000-0000AA240000}"/>
    <cellStyle name="Normal 11 7 3 4 2 2 2" xfId="9398" xr:uid="{00000000-0005-0000-0000-0000AB240000}"/>
    <cellStyle name="Normal 11 7 3 4 2 2 2 2" xfId="9399" xr:uid="{00000000-0005-0000-0000-0000AC240000}"/>
    <cellStyle name="Normal 11 7 3 4 2 2 2_QR_TAB_1.4_1.5_1.11" xfId="9400" xr:uid="{00000000-0005-0000-0000-0000AD240000}"/>
    <cellStyle name="Normal 11 7 3 4 2 2 3" xfId="9401" xr:uid="{00000000-0005-0000-0000-0000AE240000}"/>
    <cellStyle name="Normal 11 7 3 4 2 2_QR_TAB_1.4_1.5_1.11" xfId="9402" xr:uid="{00000000-0005-0000-0000-0000AF240000}"/>
    <cellStyle name="Normal 11 7 3 4 2 3" xfId="9403" xr:uid="{00000000-0005-0000-0000-0000B0240000}"/>
    <cellStyle name="Normal 11 7 3 4 2 3 2" xfId="9404" xr:uid="{00000000-0005-0000-0000-0000B1240000}"/>
    <cellStyle name="Normal 11 7 3 4 2 3_QR_TAB_1.4_1.5_1.11" xfId="9405" xr:uid="{00000000-0005-0000-0000-0000B2240000}"/>
    <cellStyle name="Normal 11 7 3 4 2 4" xfId="9406" xr:uid="{00000000-0005-0000-0000-0000B3240000}"/>
    <cellStyle name="Normal 11 7 3 4 2_QR_TAB_1.4_1.5_1.11" xfId="9407" xr:uid="{00000000-0005-0000-0000-0000B4240000}"/>
    <cellStyle name="Normal 11 7 3 4 3" xfId="9408" xr:uid="{00000000-0005-0000-0000-0000B5240000}"/>
    <cellStyle name="Normal 11 7 3 4 3 2" xfId="9409" xr:uid="{00000000-0005-0000-0000-0000B6240000}"/>
    <cellStyle name="Normal 11 7 3 4 3 2 2" xfId="9410" xr:uid="{00000000-0005-0000-0000-0000B7240000}"/>
    <cellStyle name="Normal 11 7 3 4 3 2 2 2" xfId="9411" xr:uid="{00000000-0005-0000-0000-0000B8240000}"/>
    <cellStyle name="Normal 11 7 3 4 3 2 2_QR_TAB_1.4_1.5_1.11" xfId="9412" xr:uid="{00000000-0005-0000-0000-0000B9240000}"/>
    <cellStyle name="Normal 11 7 3 4 3 2 3" xfId="9413" xr:uid="{00000000-0005-0000-0000-0000BA240000}"/>
    <cellStyle name="Normal 11 7 3 4 3 2_QR_TAB_1.4_1.5_1.11" xfId="9414" xr:uid="{00000000-0005-0000-0000-0000BB240000}"/>
    <cellStyle name="Normal 11 7 3 4 3_QR_TAB_1.4_1.5_1.11" xfId="9415" xr:uid="{00000000-0005-0000-0000-0000BC240000}"/>
    <cellStyle name="Normal 11 7 3 4 4" xfId="9416" xr:uid="{00000000-0005-0000-0000-0000BD240000}"/>
    <cellStyle name="Normal 11 7 3 4 4 2" xfId="9417" xr:uid="{00000000-0005-0000-0000-0000BE240000}"/>
    <cellStyle name="Normal 11 7 3 4 4 2 2" xfId="9418" xr:uid="{00000000-0005-0000-0000-0000BF240000}"/>
    <cellStyle name="Normal 11 7 3 4 4 2_QR_TAB_1.4_1.5_1.11" xfId="9419" xr:uid="{00000000-0005-0000-0000-0000C0240000}"/>
    <cellStyle name="Normal 11 7 3 4 4 3" xfId="9420" xr:uid="{00000000-0005-0000-0000-0000C1240000}"/>
    <cellStyle name="Normal 11 7 3 4 4_QR_TAB_1.4_1.5_1.11" xfId="9421" xr:uid="{00000000-0005-0000-0000-0000C2240000}"/>
    <cellStyle name="Normal 11 7 3 4 5" xfId="9422" xr:uid="{00000000-0005-0000-0000-0000C3240000}"/>
    <cellStyle name="Normal 11 7 3 4 5 2" xfId="9423" xr:uid="{00000000-0005-0000-0000-0000C4240000}"/>
    <cellStyle name="Normal 11 7 3 4 5_QR_TAB_1.4_1.5_1.11" xfId="9424" xr:uid="{00000000-0005-0000-0000-0000C5240000}"/>
    <cellStyle name="Normal 11 7 3 4 6" xfId="9425" xr:uid="{00000000-0005-0000-0000-0000C6240000}"/>
    <cellStyle name="Normal 11 7 3 4_checks flows" xfId="9426" xr:uid="{00000000-0005-0000-0000-0000C7240000}"/>
    <cellStyle name="Normal 11 7 3 5" xfId="9427" xr:uid="{00000000-0005-0000-0000-0000C8240000}"/>
    <cellStyle name="Normal 11 7 3 5 2" xfId="9428" xr:uid="{00000000-0005-0000-0000-0000C9240000}"/>
    <cellStyle name="Normal 11 7 3 5 2 2" xfId="9429" xr:uid="{00000000-0005-0000-0000-0000CA240000}"/>
    <cellStyle name="Normal 11 7 3 5 2 2 2" xfId="9430" xr:uid="{00000000-0005-0000-0000-0000CB240000}"/>
    <cellStyle name="Normal 11 7 3 5 2 2 2 2" xfId="9431" xr:uid="{00000000-0005-0000-0000-0000CC240000}"/>
    <cellStyle name="Normal 11 7 3 5 2 2 2_QR_TAB_1.4_1.5_1.11" xfId="9432" xr:uid="{00000000-0005-0000-0000-0000CD240000}"/>
    <cellStyle name="Normal 11 7 3 5 2 2 3" xfId="9433" xr:uid="{00000000-0005-0000-0000-0000CE240000}"/>
    <cellStyle name="Normal 11 7 3 5 2 2_QR_TAB_1.4_1.5_1.11" xfId="9434" xr:uid="{00000000-0005-0000-0000-0000CF240000}"/>
    <cellStyle name="Normal 11 7 3 5 2 3" xfId="9435" xr:uid="{00000000-0005-0000-0000-0000D0240000}"/>
    <cellStyle name="Normal 11 7 3 5 2 3 2" xfId="9436" xr:uid="{00000000-0005-0000-0000-0000D1240000}"/>
    <cellStyle name="Normal 11 7 3 5 2 3_QR_TAB_1.4_1.5_1.11" xfId="9437" xr:uid="{00000000-0005-0000-0000-0000D2240000}"/>
    <cellStyle name="Normal 11 7 3 5 2 4" xfId="9438" xr:uid="{00000000-0005-0000-0000-0000D3240000}"/>
    <cellStyle name="Normal 11 7 3 5 2_QR_TAB_1.4_1.5_1.11" xfId="9439" xr:uid="{00000000-0005-0000-0000-0000D4240000}"/>
    <cellStyle name="Normal 11 7 3 5 3" xfId="9440" xr:uid="{00000000-0005-0000-0000-0000D5240000}"/>
    <cellStyle name="Normal 11 7 3 5 3 2" xfId="9441" xr:uid="{00000000-0005-0000-0000-0000D6240000}"/>
    <cellStyle name="Normal 11 7 3 5 3 2 2" xfId="9442" xr:uid="{00000000-0005-0000-0000-0000D7240000}"/>
    <cellStyle name="Normal 11 7 3 5 3 2 2 2" xfId="9443" xr:uid="{00000000-0005-0000-0000-0000D8240000}"/>
    <cellStyle name="Normal 11 7 3 5 3 2 2_QR_TAB_1.4_1.5_1.11" xfId="9444" xr:uid="{00000000-0005-0000-0000-0000D9240000}"/>
    <cellStyle name="Normal 11 7 3 5 3 2 3" xfId="9445" xr:uid="{00000000-0005-0000-0000-0000DA240000}"/>
    <cellStyle name="Normal 11 7 3 5 3 2_QR_TAB_1.4_1.5_1.11" xfId="9446" xr:uid="{00000000-0005-0000-0000-0000DB240000}"/>
    <cellStyle name="Normal 11 7 3 5 3_QR_TAB_1.4_1.5_1.11" xfId="9447" xr:uid="{00000000-0005-0000-0000-0000DC240000}"/>
    <cellStyle name="Normal 11 7 3 5 4" xfId="9448" xr:uid="{00000000-0005-0000-0000-0000DD240000}"/>
    <cellStyle name="Normal 11 7 3 5 4 2" xfId="9449" xr:uid="{00000000-0005-0000-0000-0000DE240000}"/>
    <cellStyle name="Normal 11 7 3 5 4 2 2" xfId="9450" xr:uid="{00000000-0005-0000-0000-0000DF240000}"/>
    <cellStyle name="Normal 11 7 3 5 4 2_QR_TAB_1.4_1.5_1.11" xfId="9451" xr:uid="{00000000-0005-0000-0000-0000E0240000}"/>
    <cellStyle name="Normal 11 7 3 5 4 3" xfId="9452" xr:uid="{00000000-0005-0000-0000-0000E1240000}"/>
    <cellStyle name="Normal 11 7 3 5 4_QR_TAB_1.4_1.5_1.11" xfId="9453" xr:uid="{00000000-0005-0000-0000-0000E2240000}"/>
    <cellStyle name="Normal 11 7 3 5 5" xfId="9454" xr:uid="{00000000-0005-0000-0000-0000E3240000}"/>
    <cellStyle name="Normal 11 7 3 5 5 2" xfId="9455" xr:uid="{00000000-0005-0000-0000-0000E4240000}"/>
    <cellStyle name="Normal 11 7 3 5 5_QR_TAB_1.4_1.5_1.11" xfId="9456" xr:uid="{00000000-0005-0000-0000-0000E5240000}"/>
    <cellStyle name="Normal 11 7 3 5 6" xfId="9457" xr:uid="{00000000-0005-0000-0000-0000E6240000}"/>
    <cellStyle name="Normal 11 7 3 5_checks flows" xfId="9458" xr:uid="{00000000-0005-0000-0000-0000E7240000}"/>
    <cellStyle name="Normal 11 7 3 6" xfId="9459" xr:uid="{00000000-0005-0000-0000-0000E8240000}"/>
    <cellStyle name="Normal 11 7 3 6 2" xfId="9460" xr:uid="{00000000-0005-0000-0000-0000E9240000}"/>
    <cellStyle name="Normal 11 7 3 6 2 2" xfId="9461" xr:uid="{00000000-0005-0000-0000-0000EA240000}"/>
    <cellStyle name="Normal 11 7 3 6 2 2 2" xfId="9462" xr:uid="{00000000-0005-0000-0000-0000EB240000}"/>
    <cellStyle name="Normal 11 7 3 6 2 2 2 2" xfId="9463" xr:uid="{00000000-0005-0000-0000-0000EC240000}"/>
    <cellStyle name="Normal 11 7 3 6 2 2 2_QR_TAB_1.4_1.5_1.11" xfId="9464" xr:uid="{00000000-0005-0000-0000-0000ED240000}"/>
    <cellStyle name="Normal 11 7 3 6 2 2 3" xfId="9465" xr:uid="{00000000-0005-0000-0000-0000EE240000}"/>
    <cellStyle name="Normal 11 7 3 6 2 2_QR_TAB_1.4_1.5_1.11" xfId="9466" xr:uid="{00000000-0005-0000-0000-0000EF240000}"/>
    <cellStyle name="Normal 11 7 3 6 2 3" xfId="9467" xr:uid="{00000000-0005-0000-0000-0000F0240000}"/>
    <cellStyle name="Normal 11 7 3 6 2 3 2" xfId="9468" xr:uid="{00000000-0005-0000-0000-0000F1240000}"/>
    <cellStyle name="Normal 11 7 3 6 2 3_QR_TAB_1.4_1.5_1.11" xfId="9469" xr:uid="{00000000-0005-0000-0000-0000F2240000}"/>
    <cellStyle name="Normal 11 7 3 6 2 4" xfId="9470" xr:uid="{00000000-0005-0000-0000-0000F3240000}"/>
    <cellStyle name="Normal 11 7 3 6 2_QR_TAB_1.4_1.5_1.11" xfId="9471" xr:uid="{00000000-0005-0000-0000-0000F4240000}"/>
    <cellStyle name="Normal 11 7 3 6 3" xfId="9472" xr:uid="{00000000-0005-0000-0000-0000F5240000}"/>
    <cellStyle name="Normal 11 7 3 6 3 2" xfId="9473" xr:uid="{00000000-0005-0000-0000-0000F6240000}"/>
    <cellStyle name="Normal 11 7 3 6 3 2 2" xfId="9474" xr:uid="{00000000-0005-0000-0000-0000F7240000}"/>
    <cellStyle name="Normal 11 7 3 6 3 2 2 2" xfId="9475" xr:uid="{00000000-0005-0000-0000-0000F8240000}"/>
    <cellStyle name="Normal 11 7 3 6 3 2 2_QR_TAB_1.4_1.5_1.11" xfId="9476" xr:uid="{00000000-0005-0000-0000-0000F9240000}"/>
    <cellStyle name="Normal 11 7 3 6 3 2 3" xfId="9477" xr:uid="{00000000-0005-0000-0000-0000FA240000}"/>
    <cellStyle name="Normal 11 7 3 6 3 2_QR_TAB_1.4_1.5_1.11" xfId="9478" xr:uid="{00000000-0005-0000-0000-0000FB240000}"/>
    <cellStyle name="Normal 11 7 3 6 3_QR_TAB_1.4_1.5_1.11" xfId="9479" xr:uid="{00000000-0005-0000-0000-0000FC240000}"/>
    <cellStyle name="Normal 11 7 3 6 4" xfId="9480" xr:uid="{00000000-0005-0000-0000-0000FD240000}"/>
    <cellStyle name="Normal 11 7 3 6 4 2" xfId="9481" xr:uid="{00000000-0005-0000-0000-0000FE240000}"/>
    <cellStyle name="Normal 11 7 3 6 4 2 2" xfId="9482" xr:uid="{00000000-0005-0000-0000-0000FF240000}"/>
    <cellStyle name="Normal 11 7 3 6 4 2_QR_TAB_1.4_1.5_1.11" xfId="9483" xr:uid="{00000000-0005-0000-0000-000000250000}"/>
    <cellStyle name="Normal 11 7 3 6 4 3" xfId="9484" xr:uid="{00000000-0005-0000-0000-000001250000}"/>
    <cellStyle name="Normal 11 7 3 6 4_QR_TAB_1.4_1.5_1.11" xfId="9485" xr:uid="{00000000-0005-0000-0000-000002250000}"/>
    <cellStyle name="Normal 11 7 3 6 5" xfId="9486" xr:uid="{00000000-0005-0000-0000-000003250000}"/>
    <cellStyle name="Normal 11 7 3 6 5 2" xfId="9487" xr:uid="{00000000-0005-0000-0000-000004250000}"/>
    <cellStyle name="Normal 11 7 3 6 5_QR_TAB_1.4_1.5_1.11" xfId="9488" xr:uid="{00000000-0005-0000-0000-000005250000}"/>
    <cellStyle name="Normal 11 7 3 6 6" xfId="9489" xr:uid="{00000000-0005-0000-0000-000006250000}"/>
    <cellStyle name="Normal 11 7 3 6_checks flows" xfId="9490" xr:uid="{00000000-0005-0000-0000-000007250000}"/>
    <cellStyle name="Normal 11 7 3 7" xfId="9491" xr:uid="{00000000-0005-0000-0000-000008250000}"/>
    <cellStyle name="Normal 11 7 3 7 2" xfId="9492" xr:uid="{00000000-0005-0000-0000-000009250000}"/>
    <cellStyle name="Normal 11 7 3 7 2 2" xfId="9493" xr:uid="{00000000-0005-0000-0000-00000A250000}"/>
    <cellStyle name="Normal 11 7 3 7 2 2 2" xfId="9494" xr:uid="{00000000-0005-0000-0000-00000B250000}"/>
    <cellStyle name="Normal 11 7 3 7 2 2 2 2" xfId="9495" xr:uid="{00000000-0005-0000-0000-00000C250000}"/>
    <cellStyle name="Normal 11 7 3 7 2 2 2_QR_TAB_1.4_1.5_1.11" xfId="9496" xr:uid="{00000000-0005-0000-0000-00000D250000}"/>
    <cellStyle name="Normal 11 7 3 7 2 2 3" xfId="9497" xr:uid="{00000000-0005-0000-0000-00000E250000}"/>
    <cellStyle name="Normal 11 7 3 7 2 2_QR_TAB_1.4_1.5_1.11" xfId="9498" xr:uid="{00000000-0005-0000-0000-00000F250000}"/>
    <cellStyle name="Normal 11 7 3 7 2 3" xfId="9499" xr:uid="{00000000-0005-0000-0000-000010250000}"/>
    <cellStyle name="Normal 11 7 3 7 2 3 2" xfId="9500" xr:uid="{00000000-0005-0000-0000-000011250000}"/>
    <cellStyle name="Normal 11 7 3 7 2 3_QR_TAB_1.4_1.5_1.11" xfId="9501" xr:uid="{00000000-0005-0000-0000-000012250000}"/>
    <cellStyle name="Normal 11 7 3 7 2 4" xfId="9502" xr:uid="{00000000-0005-0000-0000-000013250000}"/>
    <cellStyle name="Normal 11 7 3 7 2_QR_TAB_1.4_1.5_1.11" xfId="9503" xr:uid="{00000000-0005-0000-0000-000014250000}"/>
    <cellStyle name="Normal 11 7 3 7 3" xfId="9504" xr:uid="{00000000-0005-0000-0000-000015250000}"/>
    <cellStyle name="Normal 11 7 3 7 3 2" xfId="9505" xr:uid="{00000000-0005-0000-0000-000016250000}"/>
    <cellStyle name="Normal 11 7 3 7 3 2 2" xfId="9506" xr:uid="{00000000-0005-0000-0000-000017250000}"/>
    <cellStyle name="Normal 11 7 3 7 3 2_QR_TAB_1.4_1.5_1.11" xfId="9507" xr:uid="{00000000-0005-0000-0000-000018250000}"/>
    <cellStyle name="Normal 11 7 3 7 3 3" xfId="9508" xr:uid="{00000000-0005-0000-0000-000019250000}"/>
    <cellStyle name="Normal 11 7 3 7 3_QR_TAB_1.4_1.5_1.11" xfId="9509" xr:uid="{00000000-0005-0000-0000-00001A250000}"/>
    <cellStyle name="Normal 11 7 3 7 4" xfId="9510" xr:uid="{00000000-0005-0000-0000-00001B250000}"/>
    <cellStyle name="Normal 11 7 3 7 4 2" xfId="9511" xr:uid="{00000000-0005-0000-0000-00001C250000}"/>
    <cellStyle name="Normal 11 7 3 7 4_QR_TAB_1.4_1.5_1.11" xfId="9512" xr:uid="{00000000-0005-0000-0000-00001D250000}"/>
    <cellStyle name="Normal 11 7 3 7 5" xfId="9513" xr:uid="{00000000-0005-0000-0000-00001E250000}"/>
    <cellStyle name="Normal 11 7 3 7_checks flows" xfId="9514" xr:uid="{00000000-0005-0000-0000-00001F250000}"/>
    <cellStyle name="Normal 11 7 3 8" xfId="9515" xr:uid="{00000000-0005-0000-0000-000020250000}"/>
    <cellStyle name="Normal 11 7 3 8 2" xfId="9516" xr:uid="{00000000-0005-0000-0000-000021250000}"/>
    <cellStyle name="Normal 11 7 3 8 2 2" xfId="9517" xr:uid="{00000000-0005-0000-0000-000022250000}"/>
    <cellStyle name="Normal 11 7 3 8 2 2 2" xfId="9518" xr:uid="{00000000-0005-0000-0000-000023250000}"/>
    <cellStyle name="Normal 11 7 3 8 2 2_QR_TAB_1.4_1.5_1.11" xfId="9519" xr:uid="{00000000-0005-0000-0000-000024250000}"/>
    <cellStyle name="Normal 11 7 3 8 2 3" xfId="9520" xr:uid="{00000000-0005-0000-0000-000025250000}"/>
    <cellStyle name="Normal 11 7 3 8 2_QR_TAB_1.4_1.5_1.11" xfId="9521" xr:uid="{00000000-0005-0000-0000-000026250000}"/>
    <cellStyle name="Normal 11 7 3 8 3" xfId="9522" xr:uid="{00000000-0005-0000-0000-000027250000}"/>
    <cellStyle name="Normal 11 7 3 8 3 2" xfId="9523" xr:uid="{00000000-0005-0000-0000-000028250000}"/>
    <cellStyle name="Normal 11 7 3 8 3_QR_TAB_1.4_1.5_1.11" xfId="9524" xr:uid="{00000000-0005-0000-0000-000029250000}"/>
    <cellStyle name="Normal 11 7 3 8 4" xfId="9525" xr:uid="{00000000-0005-0000-0000-00002A250000}"/>
    <cellStyle name="Normal 11 7 3 8_QR_TAB_1.4_1.5_1.11" xfId="9526" xr:uid="{00000000-0005-0000-0000-00002B250000}"/>
    <cellStyle name="Normal 11 7 3 9" xfId="9527" xr:uid="{00000000-0005-0000-0000-00002C250000}"/>
    <cellStyle name="Normal 11 7 3 9 2" xfId="9528" xr:uid="{00000000-0005-0000-0000-00002D250000}"/>
    <cellStyle name="Normal 11 7 3 9 2 2" xfId="9529" xr:uid="{00000000-0005-0000-0000-00002E250000}"/>
    <cellStyle name="Normal 11 7 3 9 2 2 2" xfId="9530" xr:uid="{00000000-0005-0000-0000-00002F250000}"/>
    <cellStyle name="Normal 11 7 3 9 2 2_QR_TAB_1.4_1.5_1.11" xfId="9531" xr:uid="{00000000-0005-0000-0000-000030250000}"/>
    <cellStyle name="Normal 11 7 3 9 2 3" xfId="9532" xr:uid="{00000000-0005-0000-0000-000031250000}"/>
    <cellStyle name="Normal 11 7 3 9 2_QR_TAB_1.4_1.5_1.11" xfId="9533" xr:uid="{00000000-0005-0000-0000-000032250000}"/>
    <cellStyle name="Normal 11 7 3 9_QR_TAB_1.4_1.5_1.11" xfId="9534" xr:uid="{00000000-0005-0000-0000-000033250000}"/>
    <cellStyle name="Normal 11 7 3_checks flows" xfId="9535" xr:uid="{00000000-0005-0000-0000-000034250000}"/>
    <cellStyle name="Normal 11 7 4" xfId="9536" xr:uid="{00000000-0005-0000-0000-000035250000}"/>
    <cellStyle name="Normal 11 7 4 2" xfId="9537" xr:uid="{00000000-0005-0000-0000-000036250000}"/>
    <cellStyle name="Normal 11 7 4 2 2" xfId="9538" xr:uid="{00000000-0005-0000-0000-000037250000}"/>
    <cellStyle name="Normal 11 7 4 2 2 2" xfId="9539" xr:uid="{00000000-0005-0000-0000-000038250000}"/>
    <cellStyle name="Normal 11 7 4 2 2 2 2" xfId="9540" xr:uid="{00000000-0005-0000-0000-000039250000}"/>
    <cellStyle name="Normal 11 7 4 2 2 2 2 2" xfId="9541" xr:uid="{00000000-0005-0000-0000-00003A250000}"/>
    <cellStyle name="Normal 11 7 4 2 2 2 2_QR_TAB_1.4_1.5_1.11" xfId="9542" xr:uid="{00000000-0005-0000-0000-00003B250000}"/>
    <cellStyle name="Normal 11 7 4 2 2 2 3" xfId="9543" xr:uid="{00000000-0005-0000-0000-00003C250000}"/>
    <cellStyle name="Normal 11 7 4 2 2 2_QR_TAB_1.4_1.5_1.11" xfId="9544" xr:uid="{00000000-0005-0000-0000-00003D250000}"/>
    <cellStyle name="Normal 11 7 4 2 2 3" xfId="9545" xr:uid="{00000000-0005-0000-0000-00003E250000}"/>
    <cellStyle name="Normal 11 7 4 2 2 3 2" xfId="9546" xr:uid="{00000000-0005-0000-0000-00003F250000}"/>
    <cellStyle name="Normal 11 7 4 2 2 3_QR_TAB_1.4_1.5_1.11" xfId="9547" xr:uid="{00000000-0005-0000-0000-000040250000}"/>
    <cellStyle name="Normal 11 7 4 2 2 4" xfId="9548" xr:uid="{00000000-0005-0000-0000-000041250000}"/>
    <cellStyle name="Normal 11 7 4 2 2_QR_TAB_1.4_1.5_1.11" xfId="9549" xr:uid="{00000000-0005-0000-0000-000042250000}"/>
    <cellStyle name="Normal 11 7 4 2 3" xfId="9550" xr:uid="{00000000-0005-0000-0000-000043250000}"/>
    <cellStyle name="Normal 11 7 4 2 3 2" xfId="9551" xr:uid="{00000000-0005-0000-0000-000044250000}"/>
    <cellStyle name="Normal 11 7 4 2 3 2 2" xfId="9552" xr:uid="{00000000-0005-0000-0000-000045250000}"/>
    <cellStyle name="Normal 11 7 4 2 3 2 2 2" xfId="9553" xr:uid="{00000000-0005-0000-0000-000046250000}"/>
    <cellStyle name="Normal 11 7 4 2 3 2 2_QR_TAB_1.4_1.5_1.11" xfId="9554" xr:uid="{00000000-0005-0000-0000-000047250000}"/>
    <cellStyle name="Normal 11 7 4 2 3 2 3" xfId="9555" xr:uid="{00000000-0005-0000-0000-000048250000}"/>
    <cellStyle name="Normal 11 7 4 2 3 2_QR_TAB_1.4_1.5_1.11" xfId="9556" xr:uid="{00000000-0005-0000-0000-000049250000}"/>
    <cellStyle name="Normal 11 7 4 2 3_QR_TAB_1.4_1.5_1.11" xfId="9557" xr:uid="{00000000-0005-0000-0000-00004A250000}"/>
    <cellStyle name="Normal 11 7 4 2 4" xfId="9558" xr:uid="{00000000-0005-0000-0000-00004B250000}"/>
    <cellStyle name="Normal 11 7 4 2 4 2" xfId="9559" xr:uid="{00000000-0005-0000-0000-00004C250000}"/>
    <cellStyle name="Normal 11 7 4 2 4 2 2" xfId="9560" xr:uid="{00000000-0005-0000-0000-00004D250000}"/>
    <cellStyle name="Normal 11 7 4 2 4 2_QR_TAB_1.4_1.5_1.11" xfId="9561" xr:uid="{00000000-0005-0000-0000-00004E250000}"/>
    <cellStyle name="Normal 11 7 4 2 4 3" xfId="9562" xr:uid="{00000000-0005-0000-0000-00004F250000}"/>
    <cellStyle name="Normal 11 7 4 2 4_QR_TAB_1.4_1.5_1.11" xfId="9563" xr:uid="{00000000-0005-0000-0000-000050250000}"/>
    <cellStyle name="Normal 11 7 4 2 5" xfId="9564" xr:uid="{00000000-0005-0000-0000-000051250000}"/>
    <cellStyle name="Normal 11 7 4 2 5 2" xfId="9565" xr:uid="{00000000-0005-0000-0000-000052250000}"/>
    <cellStyle name="Normal 11 7 4 2 5_QR_TAB_1.4_1.5_1.11" xfId="9566" xr:uid="{00000000-0005-0000-0000-000053250000}"/>
    <cellStyle name="Normal 11 7 4 2 6" xfId="9567" xr:uid="{00000000-0005-0000-0000-000054250000}"/>
    <cellStyle name="Normal 11 7 4 2_checks flows" xfId="9568" xr:uid="{00000000-0005-0000-0000-000055250000}"/>
    <cellStyle name="Normal 11 7 4 3" xfId="9569" xr:uid="{00000000-0005-0000-0000-000056250000}"/>
    <cellStyle name="Normal 11 7 4 3 2" xfId="9570" xr:uid="{00000000-0005-0000-0000-000057250000}"/>
    <cellStyle name="Normal 11 7 4 3 2 2" xfId="9571" xr:uid="{00000000-0005-0000-0000-000058250000}"/>
    <cellStyle name="Normal 11 7 4 3 2 2 2" xfId="9572" xr:uid="{00000000-0005-0000-0000-000059250000}"/>
    <cellStyle name="Normal 11 7 4 3 2 2 2 2" xfId="9573" xr:uid="{00000000-0005-0000-0000-00005A250000}"/>
    <cellStyle name="Normal 11 7 4 3 2 2 2_QR_TAB_1.4_1.5_1.11" xfId="9574" xr:uid="{00000000-0005-0000-0000-00005B250000}"/>
    <cellStyle name="Normal 11 7 4 3 2 2 3" xfId="9575" xr:uid="{00000000-0005-0000-0000-00005C250000}"/>
    <cellStyle name="Normal 11 7 4 3 2 2_QR_TAB_1.4_1.5_1.11" xfId="9576" xr:uid="{00000000-0005-0000-0000-00005D250000}"/>
    <cellStyle name="Normal 11 7 4 3 2 3" xfId="9577" xr:uid="{00000000-0005-0000-0000-00005E250000}"/>
    <cellStyle name="Normal 11 7 4 3 2 3 2" xfId="9578" xr:uid="{00000000-0005-0000-0000-00005F250000}"/>
    <cellStyle name="Normal 11 7 4 3 2 3_QR_TAB_1.4_1.5_1.11" xfId="9579" xr:uid="{00000000-0005-0000-0000-000060250000}"/>
    <cellStyle name="Normal 11 7 4 3 2 4" xfId="9580" xr:uid="{00000000-0005-0000-0000-000061250000}"/>
    <cellStyle name="Normal 11 7 4 3 2_QR_TAB_1.4_1.5_1.11" xfId="9581" xr:uid="{00000000-0005-0000-0000-000062250000}"/>
    <cellStyle name="Normal 11 7 4 3 3" xfId="9582" xr:uid="{00000000-0005-0000-0000-000063250000}"/>
    <cellStyle name="Normal 11 7 4 3 3 2" xfId="9583" xr:uid="{00000000-0005-0000-0000-000064250000}"/>
    <cellStyle name="Normal 11 7 4 3 3 2 2" xfId="9584" xr:uid="{00000000-0005-0000-0000-000065250000}"/>
    <cellStyle name="Normal 11 7 4 3 3 2_QR_TAB_1.4_1.5_1.11" xfId="9585" xr:uid="{00000000-0005-0000-0000-000066250000}"/>
    <cellStyle name="Normal 11 7 4 3 3 3" xfId="9586" xr:uid="{00000000-0005-0000-0000-000067250000}"/>
    <cellStyle name="Normal 11 7 4 3 3_QR_TAB_1.4_1.5_1.11" xfId="9587" xr:uid="{00000000-0005-0000-0000-000068250000}"/>
    <cellStyle name="Normal 11 7 4 3 4" xfId="9588" xr:uid="{00000000-0005-0000-0000-000069250000}"/>
    <cellStyle name="Normal 11 7 4 3 4 2" xfId="9589" xr:uid="{00000000-0005-0000-0000-00006A250000}"/>
    <cellStyle name="Normal 11 7 4 3 4_QR_TAB_1.4_1.5_1.11" xfId="9590" xr:uid="{00000000-0005-0000-0000-00006B250000}"/>
    <cellStyle name="Normal 11 7 4 3 5" xfId="9591" xr:uid="{00000000-0005-0000-0000-00006C250000}"/>
    <cellStyle name="Normal 11 7 4 3_checks flows" xfId="9592" xr:uid="{00000000-0005-0000-0000-00006D250000}"/>
    <cellStyle name="Normal 11 7 4 4" xfId="9593" xr:uid="{00000000-0005-0000-0000-00006E250000}"/>
    <cellStyle name="Normal 11 7 4 4 2" xfId="9594" xr:uid="{00000000-0005-0000-0000-00006F250000}"/>
    <cellStyle name="Normal 11 7 4 4 2 2" xfId="9595" xr:uid="{00000000-0005-0000-0000-000070250000}"/>
    <cellStyle name="Normal 11 7 4 4 2 2 2" xfId="9596" xr:uid="{00000000-0005-0000-0000-000071250000}"/>
    <cellStyle name="Normal 11 7 4 4 2 2_QR_TAB_1.4_1.5_1.11" xfId="9597" xr:uid="{00000000-0005-0000-0000-000072250000}"/>
    <cellStyle name="Normal 11 7 4 4 2 3" xfId="9598" xr:uid="{00000000-0005-0000-0000-000073250000}"/>
    <cellStyle name="Normal 11 7 4 4 2_QR_TAB_1.4_1.5_1.11" xfId="9599" xr:uid="{00000000-0005-0000-0000-000074250000}"/>
    <cellStyle name="Normal 11 7 4 4 3" xfId="9600" xr:uid="{00000000-0005-0000-0000-000075250000}"/>
    <cellStyle name="Normal 11 7 4 4 3 2" xfId="9601" xr:uid="{00000000-0005-0000-0000-000076250000}"/>
    <cellStyle name="Normal 11 7 4 4 3_QR_TAB_1.4_1.5_1.11" xfId="9602" xr:uid="{00000000-0005-0000-0000-000077250000}"/>
    <cellStyle name="Normal 11 7 4 4 4" xfId="9603" xr:uid="{00000000-0005-0000-0000-000078250000}"/>
    <cellStyle name="Normal 11 7 4 4_QR_TAB_1.4_1.5_1.11" xfId="9604" xr:uid="{00000000-0005-0000-0000-000079250000}"/>
    <cellStyle name="Normal 11 7 4 5" xfId="9605" xr:uid="{00000000-0005-0000-0000-00007A250000}"/>
    <cellStyle name="Normal 11 7 4 5 2" xfId="9606" xr:uid="{00000000-0005-0000-0000-00007B250000}"/>
    <cellStyle name="Normal 11 7 4 5 2 2" xfId="9607" xr:uid="{00000000-0005-0000-0000-00007C250000}"/>
    <cellStyle name="Normal 11 7 4 5 2 2 2" xfId="9608" xr:uid="{00000000-0005-0000-0000-00007D250000}"/>
    <cellStyle name="Normal 11 7 4 5 2 2_QR_TAB_1.4_1.5_1.11" xfId="9609" xr:uid="{00000000-0005-0000-0000-00007E250000}"/>
    <cellStyle name="Normal 11 7 4 5 2 3" xfId="9610" xr:uid="{00000000-0005-0000-0000-00007F250000}"/>
    <cellStyle name="Normal 11 7 4 5 2_QR_TAB_1.4_1.5_1.11" xfId="9611" xr:uid="{00000000-0005-0000-0000-000080250000}"/>
    <cellStyle name="Normal 11 7 4 5_QR_TAB_1.4_1.5_1.11" xfId="9612" xr:uid="{00000000-0005-0000-0000-000081250000}"/>
    <cellStyle name="Normal 11 7 4 6" xfId="9613" xr:uid="{00000000-0005-0000-0000-000082250000}"/>
    <cellStyle name="Normal 11 7 4 6 2" xfId="9614" xr:uid="{00000000-0005-0000-0000-000083250000}"/>
    <cellStyle name="Normal 11 7 4 6 2 2" xfId="9615" xr:uid="{00000000-0005-0000-0000-000084250000}"/>
    <cellStyle name="Normal 11 7 4 6 2_QR_TAB_1.4_1.5_1.11" xfId="9616" xr:uid="{00000000-0005-0000-0000-000085250000}"/>
    <cellStyle name="Normal 11 7 4 6 3" xfId="9617" xr:uid="{00000000-0005-0000-0000-000086250000}"/>
    <cellStyle name="Normal 11 7 4 6_QR_TAB_1.4_1.5_1.11" xfId="9618" xr:uid="{00000000-0005-0000-0000-000087250000}"/>
    <cellStyle name="Normal 11 7 4 7" xfId="9619" xr:uid="{00000000-0005-0000-0000-000088250000}"/>
    <cellStyle name="Normal 11 7 4 7 2" xfId="9620" xr:uid="{00000000-0005-0000-0000-000089250000}"/>
    <cellStyle name="Normal 11 7 4 7_QR_TAB_1.4_1.5_1.11" xfId="9621" xr:uid="{00000000-0005-0000-0000-00008A250000}"/>
    <cellStyle name="Normal 11 7 4 8" xfId="9622" xr:uid="{00000000-0005-0000-0000-00008B250000}"/>
    <cellStyle name="Normal 11 7 4_checks flows" xfId="9623" xr:uid="{00000000-0005-0000-0000-00008C250000}"/>
    <cellStyle name="Normal 11 7 5" xfId="9624" xr:uid="{00000000-0005-0000-0000-00008D250000}"/>
    <cellStyle name="Normal 11 7 5 2" xfId="9625" xr:uid="{00000000-0005-0000-0000-00008E250000}"/>
    <cellStyle name="Normal 11 7 5 2 2" xfId="9626" xr:uid="{00000000-0005-0000-0000-00008F250000}"/>
    <cellStyle name="Normal 11 7 5 2 2 2" xfId="9627" xr:uid="{00000000-0005-0000-0000-000090250000}"/>
    <cellStyle name="Normal 11 7 5 2 2 2 2" xfId="9628" xr:uid="{00000000-0005-0000-0000-000091250000}"/>
    <cellStyle name="Normal 11 7 5 2 2 2_QR_TAB_1.4_1.5_1.11" xfId="9629" xr:uid="{00000000-0005-0000-0000-000092250000}"/>
    <cellStyle name="Normal 11 7 5 2 2 3" xfId="9630" xr:uid="{00000000-0005-0000-0000-000093250000}"/>
    <cellStyle name="Normal 11 7 5 2 2_QR_TAB_1.4_1.5_1.11" xfId="9631" xr:uid="{00000000-0005-0000-0000-000094250000}"/>
    <cellStyle name="Normal 11 7 5 2 3" xfId="9632" xr:uid="{00000000-0005-0000-0000-000095250000}"/>
    <cellStyle name="Normal 11 7 5 2 3 2" xfId="9633" xr:uid="{00000000-0005-0000-0000-000096250000}"/>
    <cellStyle name="Normal 11 7 5 2 3_QR_TAB_1.4_1.5_1.11" xfId="9634" xr:uid="{00000000-0005-0000-0000-000097250000}"/>
    <cellStyle name="Normal 11 7 5 2 4" xfId="9635" xr:uid="{00000000-0005-0000-0000-000098250000}"/>
    <cellStyle name="Normal 11 7 5 2_QR_TAB_1.4_1.5_1.11" xfId="9636" xr:uid="{00000000-0005-0000-0000-000099250000}"/>
    <cellStyle name="Normal 11 7 5 3" xfId="9637" xr:uid="{00000000-0005-0000-0000-00009A250000}"/>
    <cellStyle name="Normal 11 7 5 3 2" xfId="9638" xr:uid="{00000000-0005-0000-0000-00009B250000}"/>
    <cellStyle name="Normal 11 7 5 3 2 2" xfId="9639" xr:uid="{00000000-0005-0000-0000-00009C250000}"/>
    <cellStyle name="Normal 11 7 5 3 2 2 2" xfId="9640" xr:uid="{00000000-0005-0000-0000-00009D250000}"/>
    <cellStyle name="Normal 11 7 5 3 2 2_QR_TAB_1.4_1.5_1.11" xfId="9641" xr:uid="{00000000-0005-0000-0000-00009E250000}"/>
    <cellStyle name="Normal 11 7 5 3 2 3" xfId="9642" xr:uid="{00000000-0005-0000-0000-00009F250000}"/>
    <cellStyle name="Normal 11 7 5 3 2_QR_TAB_1.4_1.5_1.11" xfId="9643" xr:uid="{00000000-0005-0000-0000-0000A0250000}"/>
    <cellStyle name="Normal 11 7 5 3_QR_TAB_1.4_1.5_1.11" xfId="9644" xr:uid="{00000000-0005-0000-0000-0000A1250000}"/>
    <cellStyle name="Normal 11 7 5 4" xfId="9645" xr:uid="{00000000-0005-0000-0000-0000A2250000}"/>
    <cellStyle name="Normal 11 7 5 4 2" xfId="9646" xr:uid="{00000000-0005-0000-0000-0000A3250000}"/>
    <cellStyle name="Normal 11 7 5 4 2 2" xfId="9647" xr:uid="{00000000-0005-0000-0000-0000A4250000}"/>
    <cellStyle name="Normal 11 7 5 4 2_QR_TAB_1.4_1.5_1.11" xfId="9648" xr:uid="{00000000-0005-0000-0000-0000A5250000}"/>
    <cellStyle name="Normal 11 7 5 4 3" xfId="9649" xr:uid="{00000000-0005-0000-0000-0000A6250000}"/>
    <cellStyle name="Normal 11 7 5 4_QR_TAB_1.4_1.5_1.11" xfId="9650" xr:uid="{00000000-0005-0000-0000-0000A7250000}"/>
    <cellStyle name="Normal 11 7 5 5" xfId="9651" xr:uid="{00000000-0005-0000-0000-0000A8250000}"/>
    <cellStyle name="Normal 11 7 5 5 2" xfId="9652" xr:uid="{00000000-0005-0000-0000-0000A9250000}"/>
    <cellStyle name="Normal 11 7 5 5_QR_TAB_1.4_1.5_1.11" xfId="9653" xr:uid="{00000000-0005-0000-0000-0000AA250000}"/>
    <cellStyle name="Normal 11 7 5 6" xfId="9654" xr:uid="{00000000-0005-0000-0000-0000AB250000}"/>
    <cellStyle name="Normal 11 7 5_checks flows" xfId="9655" xr:uid="{00000000-0005-0000-0000-0000AC250000}"/>
    <cellStyle name="Normal 11 7 6" xfId="9656" xr:uid="{00000000-0005-0000-0000-0000AD250000}"/>
    <cellStyle name="Normal 11 7 6 2" xfId="9657" xr:uid="{00000000-0005-0000-0000-0000AE250000}"/>
    <cellStyle name="Normal 11 7 6 2 2" xfId="9658" xr:uid="{00000000-0005-0000-0000-0000AF250000}"/>
    <cellStyle name="Normal 11 7 6 2 2 2" xfId="9659" xr:uid="{00000000-0005-0000-0000-0000B0250000}"/>
    <cellStyle name="Normal 11 7 6 2 2 2 2" xfId="9660" xr:uid="{00000000-0005-0000-0000-0000B1250000}"/>
    <cellStyle name="Normal 11 7 6 2 2 2_QR_TAB_1.4_1.5_1.11" xfId="9661" xr:uid="{00000000-0005-0000-0000-0000B2250000}"/>
    <cellStyle name="Normal 11 7 6 2 2 3" xfId="9662" xr:uid="{00000000-0005-0000-0000-0000B3250000}"/>
    <cellStyle name="Normal 11 7 6 2 2_QR_TAB_1.4_1.5_1.11" xfId="9663" xr:uid="{00000000-0005-0000-0000-0000B4250000}"/>
    <cellStyle name="Normal 11 7 6 2 3" xfId="9664" xr:uid="{00000000-0005-0000-0000-0000B5250000}"/>
    <cellStyle name="Normal 11 7 6 2 3 2" xfId="9665" xr:uid="{00000000-0005-0000-0000-0000B6250000}"/>
    <cellStyle name="Normal 11 7 6 2 3_QR_TAB_1.4_1.5_1.11" xfId="9666" xr:uid="{00000000-0005-0000-0000-0000B7250000}"/>
    <cellStyle name="Normal 11 7 6 2 4" xfId="9667" xr:uid="{00000000-0005-0000-0000-0000B8250000}"/>
    <cellStyle name="Normal 11 7 6 2_QR_TAB_1.4_1.5_1.11" xfId="9668" xr:uid="{00000000-0005-0000-0000-0000B9250000}"/>
    <cellStyle name="Normal 11 7 6 3" xfId="9669" xr:uid="{00000000-0005-0000-0000-0000BA250000}"/>
    <cellStyle name="Normal 11 7 6 3 2" xfId="9670" xr:uid="{00000000-0005-0000-0000-0000BB250000}"/>
    <cellStyle name="Normal 11 7 6 3 2 2" xfId="9671" xr:uid="{00000000-0005-0000-0000-0000BC250000}"/>
    <cellStyle name="Normal 11 7 6 3 2 2 2" xfId="9672" xr:uid="{00000000-0005-0000-0000-0000BD250000}"/>
    <cellStyle name="Normal 11 7 6 3 2 2_QR_TAB_1.4_1.5_1.11" xfId="9673" xr:uid="{00000000-0005-0000-0000-0000BE250000}"/>
    <cellStyle name="Normal 11 7 6 3 2 3" xfId="9674" xr:uid="{00000000-0005-0000-0000-0000BF250000}"/>
    <cellStyle name="Normal 11 7 6 3 2_QR_TAB_1.4_1.5_1.11" xfId="9675" xr:uid="{00000000-0005-0000-0000-0000C0250000}"/>
    <cellStyle name="Normal 11 7 6 3_QR_TAB_1.4_1.5_1.11" xfId="9676" xr:uid="{00000000-0005-0000-0000-0000C1250000}"/>
    <cellStyle name="Normal 11 7 6 4" xfId="9677" xr:uid="{00000000-0005-0000-0000-0000C2250000}"/>
    <cellStyle name="Normal 11 7 6 4 2" xfId="9678" xr:uid="{00000000-0005-0000-0000-0000C3250000}"/>
    <cellStyle name="Normal 11 7 6 4 2 2" xfId="9679" xr:uid="{00000000-0005-0000-0000-0000C4250000}"/>
    <cellStyle name="Normal 11 7 6 4 2_QR_TAB_1.4_1.5_1.11" xfId="9680" xr:uid="{00000000-0005-0000-0000-0000C5250000}"/>
    <cellStyle name="Normal 11 7 6 4 3" xfId="9681" xr:uid="{00000000-0005-0000-0000-0000C6250000}"/>
    <cellStyle name="Normal 11 7 6 4_QR_TAB_1.4_1.5_1.11" xfId="9682" xr:uid="{00000000-0005-0000-0000-0000C7250000}"/>
    <cellStyle name="Normal 11 7 6 5" xfId="9683" xr:uid="{00000000-0005-0000-0000-0000C8250000}"/>
    <cellStyle name="Normal 11 7 6 5 2" xfId="9684" xr:uid="{00000000-0005-0000-0000-0000C9250000}"/>
    <cellStyle name="Normal 11 7 6 5_QR_TAB_1.4_1.5_1.11" xfId="9685" xr:uid="{00000000-0005-0000-0000-0000CA250000}"/>
    <cellStyle name="Normal 11 7 6 6" xfId="9686" xr:uid="{00000000-0005-0000-0000-0000CB250000}"/>
    <cellStyle name="Normal 11 7 6_checks flows" xfId="9687" xr:uid="{00000000-0005-0000-0000-0000CC250000}"/>
    <cellStyle name="Normal 11 7 7" xfId="9688" xr:uid="{00000000-0005-0000-0000-0000CD250000}"/>
    <cellStyle name="Normal 11 7 7 2" xfId="9689" xr:uid="{00000000-0005-0000-0000-0000CE250000}"/>
    <cellStyle name="Normal 11 7 7 2 2" xfId="9690" xr:uid="{00000000-0005-0000-0000-0000CF250000}"/>
    <cellStyle name="Normal 11 7 7 2 2 2" xfId="9691" xr:uid="{00000000-0005-0000-0000-0000D0250000}"/>
    <cellStyle name="Normal 11 7 7 2 2 2 2" xfId="9692" xr:uid="{00000000-0005-0000-0000-0000D1250000}"/>
    <cellStyle name="Normal 11 7 7 2 2 2_QR_TAB_1.4_1.5_1.11" xfId="9693" xr:uid="{00000000-0005-0000-0000-0000D2250000}"/>
    <cellStyle name="Normal 11 7 7 2 2 3" xfId="9694" xr:uid="{00000000-0005-0000-0000-0000D3250000}"/>
    <cellStyle name="Normal 11 7 7 2 2_QR_TAB_1.4_1.5_1.11" xfId="9695" xr:uid="{00000000-0005-0000-0000-0000D4250000}"/>
    <cellStyle name="Normal 11 7 7 2 3" xfId="9696" xr:uid="{00000000-0005-0000-0000-0000D5250000}"/>
    <cellStyle name="Normal 11 7 7 2 3 2" xfId="9697" xr:uid="{00000000-0005-0000-0000-0000D6250000}"/>
    <cellStyle name="Normal 11 7 7 2 3_QR_TAB_1.4_1.5_1.11" xfId="9698" xr:uid="{00000000-0005-0000-0000-0000D7250000}"/>
    <cellStyle name="Normal 11 7 7 2 4" xfId="9699" xr:uid="{00000000-0005-0000-0000-0000D8250000}"/>
    <cellStyle name="Normal 11 7 7 2_QR_TAB_1.4_1.5_1.11" xfId="9700" xr:uid="{00000000-0005-0000-0000-0000D9250000}"/>
    <cellStyle name="Normal 11 7 7 3" xfId="9701" xr:uid="{00000000-0005-0000-0000-0000DA250000}"/>
    <cellStyle name="Normal 11 7 7 3 2" xfId="9702" xr:uid="{00000000-0005-0000-0000-0000DB250000}"/>
    <cellStyle name="Normal 11 7 7 3 2 2" xfId="9703" xr:uid="{00000000-0005-0000-0000-0000DC250000}"/>
    <cellStyle name="Normal 11 7 7 3 2 2 2" xfId="9704" xr:uid="{00000000-0005-0000-0000-0000DD250000}"/>
    <cellStyle name="Normal 11 7 7 3 2 2_QR_TAB_1.4_1.5_1.11" xfId="9705" xr:uid="{00000000-0005-0000-0000-0000DE250000}"/>
    <cellStyle name="Normal 11 7 7 3 2 3" xfId="9706" xr:uid="{00000000-0005-0000-0000-0000DF250000}"/>
    <cellStyle name="Normal 11 7 7 3 2_QR_TAB_1.4_1.5_1.11" xfId="9707" xr:uid="{00000000-0005-0000-0000-0000E0250000}"/>
    <cellStyle name="Normal 11 7 7 3_QR_TAB_1.4_1.5_1.11" xfId="9708" xr:uid="{00000000-0005-0000-0000-0000E1250000}"/>
    <cellStyle name="Normal 11 7 7 4" xfId="9709" xr:uid="{00000000-0005-0000-0000-0000E2250000}"/>
    <cellStyle name="Normal 11 7 7 4 2" xfId="9710" xr:uid="{00000000-0005-0000-0000-0000E3250000}"/>
    <cellStyle name="Normal 11 7 7 4 2 2" xfId="9711" xr:uid="{00000000-0005-0000-0000-0000E4250000}"/>
    <cellStyle name="Normal 11 7 7 4 2_QR_TAB_1.4_1.5_1.11" xfId="9712" xr:uid="{00000000-0005-0000-0000-0000E5250000}"/>
    <cellStyle name="Normal 11 7 7 4 3" xfId="9713" xr:uid="{00000000-0005-0000-0000-0000E6250000}"/>
    <cellStyle name="Normal 11 7 7 4_QR_TAB_1.4_1.5_1.11" xfId="9714" xr:uid="{00000000-0005-0000-0000-0000E7250000}"/>
    <cellStyle name="Normal 11 7 7 5" xfId="9715" xr:uid="{00000000-0005-0000-0000-0000E8250000}"/>
    <cellStyle name="Normal 11 7 7 5 2" xfId="9716" xr:uid="{00000000-0005-0000-0000-0000E9250000}"/>
    <cellStyle name="Normal 11 7 7 5_QR_TAB_1.4_1.5_1.11" xfId="9717" xr:uid="{00000000-0005-0000-0000-0000EA250000}"/>
    <cellStyle name="Normal 11 7 7 6" xfId="9718" xr:uid="{00000000-0005-0000-0000-0000EB250000}"/>
    <cellStyle name="Normal 11 7 7_checks flows" xfId="9719" xr:uid="{00000000-0005-0000-0000-0000EC250000}"/>
    <cellStyle name="Normal 11 7 8" xfId="9720" xr:uid="{00000000-0005-0000-0000-0000ED250000}"/>
    <cellStyle name="Normal 11 7 8 2" xfId="9721" xr:uid="{00000000-0005-0000-0000-0000EE250000}"/>
    <cellStyle name="Normal 11 7 8 2 2" xfId="9722" xr:uid="{00000000-0005-0000-0000-0000EF250000}"/>
    <cellStyle name="Normal 11 7 8 2 2 2" xfId="9723" xr:uid="{00000000-0005-0000-0000-0000F0250000}"/>
    <cellStyle name="Normal 11 7 8 2 2 2 2" xfId="9724" xr:uid="{00000000-0005-0000-0000-0000F1250000}"/>
    <cellStyle name="Normal 11 7 8 2 2 2_QR_TAB_1.4_1.5_1.11" xfId="9725" xr:uid="{00000000-0005-0000-0000-0000F2250000}"/>
    <cellStyle name="Normal 11 7 8 2 2 3" xfId="9726" xr:uid="{00000000-0005-0000-0000-0000F3250000}"/>
    <cellStyle name="Normal 11 7 8 2 2_QR_TAB_1.4_1.5_1.11" xfId="9727" xr:uid="{00000000-0005-0000-0000-0000F4250000}"/>
    <cellStyle name="Normal 11 7 8 2 3" xfId="9728" xr:uid="{00000000-0005-0000-0000-0000F5250000}"/>
    <cellStyle name="Normal 11 7 8 2 3 2" xfId="9729" xr:uid="{00000000-0005-0000-0000-0000F6250000}"/>
    <cellStyle name="Normal 11 7 8 2 3_QR_TAB_1.4_1.5_1.11" xfId="9730" xr:uid="{00000000-0005-0000-0000-0000F7250000}"/>
    <cellStyle name="Normal 11 7 8 2 4" xfId="9731" xr:uid="{00000000-0005-0000-0000-0000F8250000}"/>
    <cellStyle name="Normal 11 7 8 2_QR_TAB_1.4_1.5_1.11" xfId="9732" xr:uid="{00000000-0005-0000-0000-0000F9250000}"/>
    <cellStyle name="Normal 11 7 8 3" xfId="9733" xr:uid="{00000000-0005-0000-0000-0000FA250000}"/>
    <cellStyle name="Normal 11 7 8 3 2" xfId="9734" xr:uid="{00000000-0005-0000-0000-0000FB250000}"/>
    <cellStyle name="Normal 11 7 8 3 2 2" xfId="9735" xr:uid="{00000000-0005-0000-0000-0000FC250000}"/>
    <cellStyle name="Normal 11 7 8 3 2 2 2" xfId="9736" xr:uid="{00000000-0005-0000-0000-0000FD250000}"/>
    <cellStyle name="Normal 11 7 8 3 2 2_QR_TAB_1.4_1.5_1.11" xfId="9737" xr:uid="{00000000-0005-0000-0000-0000FE250000}"/>
    <cellStyle name="Normal 11 7 8 3 2 3" xfId="9738" xr:uid="{00000000-0005-0000-0000-0000FF250000}"/>
    <cellStyle name="Normal 11 7 8 3 2_QR_TAB_1.4_1.5_1.11" xfId="9739" xr:uid="{00000000-0005-0000-0000-000000260000}"/>
    <cellStyle name="Normal 11 7 8 3_QR_TAB_1.4_1.5_1.11" xfId="9740" xr:uid="{00000000-0005-0000-0000-000001260000}"/>
    <cellStyle name="Normal 11 7 8 4" xfId="9741" xr:uid="{00000000-0005-0000-0000-000002260000}"/>
    <cellStyle name="Normal 11 7 8 4 2" xfId="9742" xr:uid="{00000000-0005-0000-0000-000003260000}"/>
    <cellStyle name="Normal 11 7 8 4 2 2" xfId="9743" xr:uid="{00000000-0005-0000-0000-000004260000}"/>
    <cellStyle name="Normal 11 7 8 4 2_QR_TAB_1.4_1.5_1.11" xfId="9744" xr:uid="{00000000-0005-0000-0000-000005260000}"/>
    <cellStyle name="Normal 11 7 8 4 3" xfId="9745" xr:uid="{00000000-0005-0000-0000-000006260000}"/>
    <cellStyle name="Normal 11 7 8 4_QR_TAB_1.4_1.5_1.11" xfId="9746" xr:uid="{00000000-0005-0000-0000-000007260000}"/>
    <cellStyle name="Normal 11 7 8 5" xfId="9747" xr:uid="{00000000-0005-0000-0000-000008260000}"/>
    <cellStyle name="Normal 11 7 8 5 2" xfId="9748" xr:uid="{00000000-0005-0000-0000-000009260000}"/>
    <cellStyle name="Normal 11 7 8 5_QR_TAB_1.4_1.5_1.11" xfId="9749" xr:uid="{00000000-0005-0000-0000-00000A260000}"/>
    <cellStyle name="Normal 11 7 8 6" xfId="9750" xr:uid="{00000000-0005-0000-0000-00000B260000}"/>
    <cellStyle name="Normal 11 7 8_checks flows" xfId="9751" xr:uid="{00000000-0005-0000-0000-00000C260000}"/>
    <cellStyle name="Normal 11 7 9" xfId="9752" xr:uid="{00000000-0005-0000-0000-00000D260000}"/>
    <cellStyle name="Normal 11 7 9 2" xfId="9753" xr:uid="{00000000-0005-0000-0000-00000E260000}"/>
    <cellStyle name="Normal 11 7 9 2 2" xfId="9754" xr:uid="{00000000-0005-0000-0000-00000F260000}"/>
    <cellStyle name="Normal 11 7 9 2 2 2" xfId="9755" xr:uid="{00000000-0005-0000-0000-000010260000}"/>
    <cellStyle name="Normal 11 7 9 2 2 2 2" xfId="9756" xr:uid="{00000000-0005-0000-0000-000011260000}"/>
    <cellStyle name="Normal 11 7 9 2 2 2_QR_TAB_1.4_1.5_1.11" xfId="9757" xr:uid="{00000000-0005-0000-0000-000012260000}"/>
    <cellStyle name="Normal 11 7 9 2 2 3" xfId="9758" xr:uid="{00000000-0005-0000-0000-000013260000}"/>
    <cellStyle name="Normal 11 7 9 2 2_QR_TAB_1.4_1.5_1.11" xfId="9759" xr:uid="{00000000-0005-0000-0000-000014260000}"/>
    <cellStyle name="Normal 11 7 9 2 3" xfId="9760" xr:uid="{00000000-0005-0000-0000-000015260000}"/>
    <cellStyle name="Normal 11 7 9 2 3 2" xfId="9761" xr:uid="{00000000-0005-0000-0000-000016260000}"/>
    <cellStyle name="Normal 11 7 9 2 3_QR_TAB_1.4_1.5_1.11" xfId="9762" xr:uid="{00000000-0005-0000-0000-000017260000}"/>
    <cellStyle name="Normal 11 7 9 2 4" xfId="9763" xr:uid="{00000000-0005-0000-0000-000018260000}"/>
    <cellStyle name="Normal 11 7 9 2_QR_TAB_1.4_1.5_1.11" xfId="9764" xr:uid="{00000000-0005-0000-0000-000019260000}"/>
    <cellStyle name="Normal 11 7 9 3" xfId="9765" xr:uid="{00000000-0005-0000-0000-00001A260000}"/>
    <cellStyle name="Normal 11 7 9 3 2" xfId="9766" xr:uid="{00000000-0005-0000-0000-00001B260000}"/>
    <cellStyle name="Normal 11 7 9 3 2 2" xfId="9767" xr:uid="{00000000-0005-0000-0000-00001C260000}"/>
    <cellStyle name="Normal 11 7 9 3 2_QR_TAB_1.4_1.5_1.11" xfId="9768" xr:uid="{00000000-0005-0000-0000-00001D260000}"/>
    <cellStyle name="Normal 11 7 9 3 3" xfId="9769" xr:uid="{00000000-0005-0000-0000-00001E260000}"/>
    <cellStyle name="Normal 11 7 9 3_QR_TAB_1.4_1.5_1.11" xfId="9770" xr:uid="{00000000-0005-0000-0000-00001F260000}"/>
    <cellStyle name="Normal 11 7 9 4" xfId="9771" xr:uid="{00000000-0005-0000-0000-000020260000}"/>
    <cellStyle name="Normal 11 7 9 4 2" xfId="9772" xr:uid="{00000000-0005-0000-0000-000021260000}"/>
    <cellStyle name="Normal 11 7 9 4_QR_TAB_1.4_1.5_1.11" xfId="9773" xr:uid="{00000000-0005-0000-0000-000022260000}"/>
    <cellStyle name="Normal 11 7 9 5" xfId="9774" xr:uid="{00000000-0005-0000-0000-000023260000}"/>
    <cellStyle name="Normal 11 7 9_checks flows" xfId="9775" xr:uid="{00000000-0005-0000-0000-000024260000}"/>
    <cellStyle name="Normal 11 7_AL2" xfId="9776" xr:uid="{00000000-0005-0000-0000-000025260000}"/>
    <cellStyle name="Normal 11 8" xfId="9777" xr:uid="{00000000-0005-0000-0000-000026260000}"/>
    <cellStyle name="Normal 11 8 10" xfId="9778" xr:uid="{00000000-0005-0000-0000-000027260000}"/>
    <cellStyle name="Normal 11 8 10 2" xfId="9779" xr:uid="{00000000-0005-0000-0000-000028260000}"/>
    <cellStyle name="Normal 11 8 10 2 2" xfId="9780" xr:uid="{00000000-0005-0000-0000-000029260000}"/>
    <cellStyle name="Normal 11 8 10 2 2 2" xfId="9781" xr:uid="{00000000-0005-0000-0000-00002A260000}"/>
    <cellStyle name="Normal 11 8 10 2 2_QR_TAB_1.4_1.5_1.11" xfId="9782" xr:uid="{00000000-0005-0000-0000-00002B260000}"/>
    <cellStyle name="Normal 11 8 10 2 3" xfId="9783" xr:uid="{00000000-0005-0000-0000-00002C260000}"/>
    <cellStyle name="Normal 11 8 10 2_QR_TAB_1.4_1.5_1.11" xfId="9784" xr:uid="{00000000-0005-0000-0000-00002D260000}"/>
    <cellStyle name="Normal 11 8 10_QR_TAB_1.4_1.5_1.11" xfId="9785" xr:uid="{00000000-0005-0000-0000-00002E260000}"/>
    <cellStyle name="Normal 11 8 11" xfId="9786" xr:uid="{00000000-0005-0000-0000-00002F260000}"/>
    <cellStyle name="Normal 11 8 11 2" xfId="9787" xr:uid="{00000000-0005-0000-0000-000030260000}"/>
    <cellStyle name="Normal 11 8 11 2 2" xfId="9788" xr:uid="{00000000-0005-0000-0000-000031260000}"/>
    <cellStyle name="Normal 11 8 11 2_QR_TAB_1.4_1.5_1.11" xfId="9789" xr:uid="{00000000-0005-0000-0000-000032260000}"/>
    <cellStyle name="Normal 11 8 11 3" xfId="9790" xr:uid="{00000000-0005-0000-0000-000033260000}"/>
    <cellStyle name="Normal 11 8 11_QR_TAB_1.4_1.5_1.11" xfId="9791" xr:uid="{00000000-0005-0000-0000-000034260000}"/>
    <cellStyle name="Normal 11 8 12" xfId="9792" xr:uid="{00000000-0005-0000-0000-000035260000}"/>
    <cellStyle name="Normal 11 8 12 2" xfId="9793" xr:uid="{00000000-0005-0000-0000-000036260000}"/>
    <cellStyle name="Normal 11 8 12_QR_TAB_1.4_1.5_1.11" xfId="9794" xr:uid="{00000000-0005-0000-0000-000037260000}"/>
    <cellStyle name="Normal 11 8 13" xfId="9795" xr:uid="{00000000-0005-0000-0000-000038260000}"/>
    <cellStyle name="Normal 11 8 2" xfId="9796" xr:uid="{00000000-0005-0000-0000-000039260000}"/>
    <cellStyle name="Normal 11 8 2 10" xfId="9797" xr:uid="{00000000-0005-0000-0000-00003A260000}"/>
    <cellStyle name="Normal 11 8 2 10 2" xfId="9798" xr:uid="{00000000-0005-0000-0000-00003B260000}"/>
    <cellStyle name="Normal 11 8 2 10 2 2" xfId="9799" xr:uid="{00000000-0005-0000-0000-00003C260000}"/>
    <cellStyle name="Normal 11 8 2 10 2_QR_TAB_1.4_1.5_1.11" xfId="9800" xr:uid="{00000000-0005-0000-0000-00003D260000}"/>
    <cellStyle name="Normal 11 8 2 10 3" xfId="9801" xr:uid="{00000000-0005-0000-0000-00003E260000}"/>
    <cellStyle name="Normal 11 8 2 10_QR_TAB_1.4_1.5_1.11" xfId="9802" xr:uid="{00000000-0005-0000-0000-00003F260000}"/>
    <cellStyle name="Normal 11 8 2 11" xfId="9803" xr:uid="{00000000-0005-0000-0000-000040260000}"/>
    <cellStyle name="Normal 11 8 2 11 2" xfId="9804" xr:uid="{00000000-0005-0000-0000-000041260000}"/>
    <cellStyle name="Normal 11 8 2 11_QR_TAB_1.4_1.5_1.11" xfId="9805" xr:uid="{00000000-0005-0000-0000-000042260000}"/>
    <cellStyle name="Normal 11 8 2 12" xfId="9806" xr:uid="{00000000-0005-0000-0000-000043260000}"/>
    <cellStyle name="Normal 11 8 2 2" xfId="9807" xr:uid="{00000000-0005-0000-0000-000044260000}"/>
    <cellStyle name="Normal 11 8 2 2 2" xfId="9808" xr:uid="{00000000-0005-0000-0000-000045260000}"/>
    <cellStyle name="Normal 11 8 2 2 2 2" xfId="9809" xr:uid="{00000000-0005-0000-0000-000046260000}"/>
    <cellStyle name="Normal 11 8 2 2 2 2 2" xfId="9810" xr:uid="{00000000-0005-0000-0000-000047260000}"/>
    <cellStyle name="Normal 11 8 2 2 2 2 2 2" xfId="9811" xr:uid="{00000000-0005-0000-0000-000048260000}"/>
    <cellStyle name="Normal 11 8 2 2 2 2 2 2 2" xfId="9812" xr:uid="{00000000-0005-0000-0000-000049260000}"/>
    <cellStyle name="Normal 11 8 2 2 2 2 2 2_QR_TAB_1.4_1.5_1.11" xfId="9813" xr:uid="{00000000-0005-0000-0000-00004A260000}"/>
    <cellStyle name="Normal 11 8 2 2 2 2 2 3" xfId="9814" xr:uid="{00000000-0005-0000-0000-00004B260000}"/>
    <cellStyle name="Normal 11 8 2 2 2 2 2_QR_TAB_1.4_1.5_1.11" xfId="9815" xr:uid="{00000000-0005-0000-0000-00004C260000}"/>
    <cellStyle name="Normal 11 8 2 2 2 2 3" xfId="9816" xr:uid="{00000000-0005-0000-0000-00004D260000}"/>
    <cellStyle name="Normal 11 8 2 2 2 2 3 2" xfId="9817" xr:uid="{00000000-0005-0000-0000-00004E260000}"/>
    <cellStyle name="Normal 11 8 2 2 2 2 3_QR_TAB_1.4_1.5_1.11" xfId="9818" xr:uid="{00000000-0005-0000-0000-00004F260000}"/>
    <cellStyle name="Normal 11 8 2 2 2 2 4" xfId="9819" xr:uid="{00000000-0005-0000-0000-000050260000}"/>
    <cellStyle name="Normal 11 8 2 2 2 2_QR_TAB_1.4_1.5_1.11" xfId="9820" xr:uid="{00000000-0005-0000-0000-000051260000}"/>
    <cellStyle name="Normal 11 8 2 2 2 3" xfId="9821" xr:uid="{00000000-0005-0000-0000-000052260000}"/>
    <cellStyle name="Normal 11 8 2 2 2 3 2" xfId="9822" xr:uid="{00000000-0005-0000-0000-000053260000}"/>
    <cellStyle name="Normal 11 8 2 2 2 3 2 2" xfId="9823" xr:uid="{00000000-0005-0000-0000-000054260000}"/>
    <cellStyle name="Normal 11 8 2 2 2 3 2 2 2" xfId="9824" xr:uid="{00000000-0005-0000-0000-000055260000}"/>
    <cellStyle name="Normal 11 8 2 2 2 3 2 2_QR_TAB_1.4_1.5_1.11" xfId="9825" xr:uid="{00000000-0005-0000-0000-000056260000}"/>
    <cellStyle name="Normal 11 8 2 2 2 3 2 3" xfId="9826" xr:uid="{00000000-0005-0000-0000-000057260000}"/>
    <cellStyle name="Normal 11 8 2 2 2 3 2_QR_TAB_1.4_1.5_1.11" xfId="9827" xr:uid="{00000000-0005-0000-0000-000058260000}"/>
    <cellStyle name="Normal 11 8 2 2 2 3_QR_TAB_1.4_1.5_1.11" xfId="9828" xr:uid="{00000000-0005-0000-0000-000059260000}"/>
    <cellStyle name="Normal 11 8 2 2 2 4" xfId="9829" xr:uid="{00000000-0005-0000-0000-00005A260000}"/>
    <cellStyle name="Normal 11 8 2 2 2 4 2" xfId="9830" xr:uid="{00000000-0005-0000-0000-00005B260000}"/>
    <cellStyle name="Normal 11 8 2 2 2 4 2 2" xfId="9831" xr:uid="{00000000-0005-0000-0000-00005C260000}"/>
    <cellStyle name="Normal 11 8 2 2 2 4 2_QR_TAB_1.4_1.5_1.11" xfId="9832" xr:uid="{00000000-0005-0000-0000-00005D260000}"/>
    <cellStyle name="Normal 11 8 2 2 2 4 3" xfId="9833" xr:uid="{00000000-0005-0000-0000-00005E260000}"/>
    <cellStyle name="Normal 11 8 2 2 2 4_QR_TAB_1.4_1.5_1.11" xfId="9834" xr:uid="{00000000-0005-0000-0000-00005F260000}"/>
    <cellStyle name="Normal 11 8 2 2 2 5" xfId="9835" xr:uid="{00000000-0005-0000-0000-000060260000}"/>
    <cellStyle name="Normal 11 8 2 2 2 5 2" xfId="9836" xr:uid="{00000000-0005-0000-0000-000061260000}"/>
    <cellStyle name="Normal 11 8 2 2 2 5_QR_TAB_1.4_1.5_1.11" xfId="9837" xr:uid="{00000000-0005-0000-0000-000062260000}"/>
    <cellStyle name="Normal 11 8 2 2 2 6" xfId="9838" xr:uid="{00000000-0005-0000-0000-000063260000}"/>
    <cellStyle name="Normal 11 8 2 2 2_checks flows" xfId="9839" xr:uid="{00000000-0005-0000-0000-000064260000}"/>
    <cellStyle name="Normal 11 8 2 2 3" xfId="9840" xr:uid="{00000000-0005-0000-0000-000065260000}"/>
    <cellStyle name="Normal 11 8 2 2 3 2" xfId="9841" xr:uid="{00000000-0005-0000-0000-000066260000}"/>
    <cellStyle name="Normal 11 8 2 2 3 2 2" xfId="9842" xr:uid="{00000000-0005-0000-0000-000067260000}"/>
    <cellStyle name="Normal 11 8 2 2 3 2 2 2" xfId="9843" xr:uid="{00000000-0005-0000-0000-000068260000}"/>
    <cellStyle name="Normal 11 8 2 2 3 2 2 2 2" xfId="9844" xr:uid="{00000000-0005-0000-0000-000069260000}"/>
    <cellStyle name="Normal 11 8 2 2 3 2 2 2_QR_TAB_1.4_1.5_1.11" xfId="9845" xr:uid="{00000000-0005-0000-0000-00006A260000}"/>
    <cellStyle name="Normal 11 8 2 2 3 2 2 3" xfId="9846" xr:uid="{00000000-0005-0000-0000-00006B260000}"/>
    <cellStyle name="Normal 11 8 2 2 3 2 2_QR_TAB_1.4_1.5_1.11" xfId="9847" xr:uid="{00000000-0005-0000-0000-00006C260000}"/>
    <cellStyle name="Normal 11 8 2 2 3 2 3" xfId="9848" xr:uid="{00000000-0005-0000-0000-00006D260000}"/>
    <cellStyle name="Normal 11 8 2 2 3 2 3 2" xfId="9849" xr:uid="{00000000-0005-0000-0000-00006E260000}"/>
    <cellStyle name="Normal 11 8 2 2 3 2 3_QR_TAB_1.4_1.5_1.11" xfId="9850" xr:uid="{00000000-0005-0000-0000-00006F260000}"/>
    <cellStyle name="Normal 11 8 2 2 3 2 4" xfId="9851" xr:uid="{00000000-0005-0000-0000-000070260000}"/>
    <cellStyle name="Normal 11 8 2 2 3 2_QR_TAB_1.4_1.5_1.11" xfId="9852" xr:uid="{00000000-0005-0000-0000-000071260000}"/>
    <cellStyle name="Normal 11 8 2 2 3 3" xfId="9853" xr:uid="{00000000-0005-0000-0000-000072260000}"/>
    <cellStyle name="Normal 11 8 2 2 3 3 2" xfId="9854" xr:uid="{00000000-0005-0000-0000-000073260000}"/>
    <cellStyle name="Normal 11 8 2 2 3 3 2 2" xfId="9855" xr:uid="{00000000-0005-0000-0000-000074260000}"/>
    <cellStyle name="Normal 11 8 2 2 3 3 2_QR_TAB_1.4_1.5_1.11" xfId="9856" xr:uid="{00000000-0005-0000-0000-000075260000}"/>
    <cellStyle name="Normal 11 8 2 2 3 3 3" xfId="9857" xr:uid="{00000000-0005-0000-0000-000076260000}"/>
    <cellStyle name="Normal 11 8 2 2 3 3_QR_TAB_1.4_1.5_1.11" xfId="9858" xr:uid="{00000000-0005-0000-0000-000077260000}"/>
    <cellStyle name="Normal 11 8 2 2 3 4" xfId="9859" xr:uid="{00000000-0005-0000-0000-000078260000}"/>
    <cellStyle name="Normal 11 8 2 2 3 4 2" xfId="9860" xr:uid="{00000000-0005-0000-0000-000079260000}"/>
    <cellStyle name="Normal 11 8 2 2 3 4_QR_TAB_1.4_1.5_1.11" xfId="9861" xr:uid="{00000000-0005-0000-0000-00007A260000}"/>
    <cellStyle name="Normal 11 8 2 2 3 5" xfId="9862" xr:uid="{00000000-0005-0000-0000-00007B260000}"/>
    <cellStyle name="Normal 11 8 2 2 3_checks flows" xfId="9863" xr:uid="{00000000-0005-0000-0000-00007C260000}"/>
    <cellStyle name="Normal 11 8 2 2 4" xfId="9864" xr:uid="{00000000-0005-0000-0000-00007D260000}"/>
    <cellStyle name="Normal 11 8 2 2 4 2" xfId="9865" xr:uid="{00000000-0005-0000-0000-00007E260000}"/>
    <cellStyle name="Normal 11 8 2 2 4 2 2" xfId="9866" xr:uid="{00000000-0005-0000-0000-00007F260000}"/>
    <cellStyle name="Normal 11 8 2 2 4 2 2 2" xfId="9867" xr:uid="{00000000-0005-0000-0000-000080260000}"/>
    <cellStyle name="Normal 11 8 2 2 4 2 2_QR_TAB_1.4_1.5_1.11" xfId="9868" xr:uid="{00000000-0005-0000-0000-000081260000}"/>
    <cellStyle name="Normal 11 8 2 2 4 2 3" xfId="9869" xr:uid="{00000000-0005-0000-0000-000082260000}"/>
    <cellStyle name="Normal 11 8 2 2 4 2_QR_TAB_1.4_1.5_1.11" xfId="9870" xr:uid="{00000000-0005-0000-0000-000083260000}"/>
    <cellStyle name="Normal 11 8 2 2 4 3" xfId="9871" xr:uid="{00000000-0005-0000-0000-000084260000}"/>
    <cellStyle name="Normal 11 8 2 2 4 3 2" xfId="9872" xr:uid="{00000000-0005-0000-0000-000085260000}"/>
    <cellStyle name="Normal 11 8 2 2 4 3_QR_TAB_1.4_1.5_1.11" xfId="9873" xr:uid="{00000000-0005-0000-0000-000086260000}"/>
    <cellStyle name="Normal 11 8 2 2 4 4" xfId="9874" xr:uid="{00000000-0005-0000-0000-000087260000}"/>
    <cellStyle name="Normal 11 8 2 2 4_QR_TAB_1.4_1.5_1.11" xfId="9875" xr:uid="{00000000-0005-0000-0000-000088260000}"/>
    <cellStyle name="Normal 11 8 2 2 5" xfId="9876" xr:uid="{00000000-0005-0000-0000-000089260000}"/>
    <cellStyle name="Normal 11 8 2 2 5 2" xfId="9877" xr:uid="{00000000-0005-0000-0000-00008A260000}"/>
    <cellStyle name="Normal 11 8 2 2 5 2 2" xfId="9878" xr:uid="{00000000-0005-0000-0000-00008B260000}"/>
    <cellStyle name="Normal 11 8 2 2 5 2 2 2" xfId="9879" xr:uid="{00000000-0005-0000-0000-00008C260000}"/>
    <cellStyle name="Normal 11 8 2 2 5 2 2_QR_TAB_1.4_1.5_1.11" xfId="9880" xr:uid="{00000000-0005-0000-0000-00008D260000}"/>
    <cellStyle name="Normal 11 8 2 2 5 2 3" xfId="9881" xr:uid="{00000000-0005-0000-0000-00008E260000}"/>
    <cellStyle name="Normal 11 8 2 2 5 2_QR_TAB_1.4_1.5_1.11" xfId="9882" xr:uid="{00000000-0005-0000-0000-00008F260000}"/>
    <cellStyle name="Normal 11 8 2 2 5_QR_TAB_1.4_1.5_1.11" xfId="9883" xr:uid="{00000000-0005-0000-0000-000090260000}"/>
    <cellStyle name="Normal 11 8 2 2 6" xfId="9884" xr:uid="{00000000-0005-0000-0000-000091260000}"/>
    <cellStyle name="Normal 11 8 2 2 6 2" xfId="9885" xr:uid="{00000000-0005-0000-0000-000092260000}"/>
    <cellStyle name="Normal 11 8 2 2 6 2 2" xfId="9886" xr:uid="{00000000-0005-0000-0000-000093260000}"/>
    <cellStyle name="Normal 11 8 2 2 6 2_QR_TAB_1.4_1.5_1.11" xfId="9887" xr:uid="{00000000-0005-0000-0000-000094260000}"/>
    <cellStyle name="Normal 11 8 2 2 6 3" xfId="9888" xr:uid="{00000000-0005-0000-0000-000095260000}"/>
    <cellStyle name="Normal 11 8 2 2 6_QR_TAB_1.4_1.5_1.11" xfId="9889" xr:uid="{00000000-0005-0000-0000-000096260000}"/>
    <cellStyle name="Normal 11 8 2 2 7" xfId="9890" xr:uid="{00000000-0005-0000-0000-000097260000}"/>
    <cellStyle name="Normal 11 8 2 2 7 2" xfId="9891" xr:uid="{00000000-0005-0000-0000-000098260000}"/>
    <cellStyle name="Normal 11 8 2 2 7_QR_TAB_1.4_1.5_1.11" xfId="9892" xr:uid="{00000000-0005-0000-0000-000099260000}"/>
    <cellStyle name="Normal 11 8 2 2 8" xfId="9893" xr:uid="{00000000-0005-0000-0000-00009A260000}"/>
    <cellStyle name="Normal 11 8 2 2_checks flows" xfId="9894" xr:uid="{00000000-0005-0000-0000-00009B260000}"/>
    <cellStyle name="Normal 11 8 2 3" xfId="9895" xr:uid="{00000000-0005-0000-0000-00009C260000}"/>
    <cellStyle name="Normal 11 8 2 3 2" xfId="9896" xr:uid="{00000000-0005-0000-0000-00009D260000}"/>
    <cellStyle name="Normal 11 8 2 3 2 2" xfId="9897" xr:uid="{00000000-0005-0000-0000-00009E260000}"/>
    <cellStyle name="Normal 11 8 2 3 2 2 2" xfId="9898" xr:uid="{00000000-0005-0000-0000-00009F260000}"/>
    <cellStyle name="Normal 11 8 2 3 2 2 2 2" xfId="9899" xr:uid="{00000000-0005-0000-0000-0000A0260000}"/>
    <cellStyle name="Normal 11 8 2 3 2 2 2_QR_TAB_1.4_1.5_1.11" xfId="9900" xr:uid="{00000000-0005-0000-0000-0000A1260000}"/>
    <cellStyle name="Normal 11 8 2 3 2 2 3" xfId="9901" xr:uid="{00000000-0005-0000-0000-0000A2260000}"/>
    <cellStyle name="Normal 11 8 2 3 2 2_QR_TAB_1.4_1.5_1.11" xfId="9902" xr:uid="{00000000-0005-0000-0000-0000A3260000}"/>
    <cellStyle name="Normal 11 8 2 3 2 3" xfId="9903" xr:uid="{00000000-0005-0000-0000-0000A4260000}"/>
    <cellStyle name="Normal 11 8 2 3 2 3 2" xfId="9904" xr:uid="{00000000-0005-0000-0000-0000A5260000}"/>
    <cellStyle name="Normal 11 8 2 3 2 3_QR_TAB_1.4_1.5_1.11" xfId="9905" xr:uid="{00000000-0005-0000-0000-0000A6260000}"/>
    <cellStyle name="Normal 11 8 2 3 2 4" xfId="9906" xr:uid="{00000000-0005-0000-0000-0000A7260000}"/>
    <cellStyle name="Normal 11 8 2 3 2_QR_TAB_1.4_1.5_1.11" xfId="9907" xr:uid="{00000000-0005-0000-0000-0000A8260000}"/>
    <cellStyle name="Normal 11 8 2 3 3" xfId="9908" xr:uid="{00000000-0005-0000-0000-0000A9260000}"/>
    <cellStyle name="Normal 11 8 2 3 3 2" xfId="9909" xr:uid="{00000000-0005-0000-0000-0000AA260000}"/>
    <cellStyle name="Normal 11 8 2 3 3 2 2" xfId="9910" xr:uid="{00000000-0005-0000-0000-0000AB260000}"/>
    <cellStyle name="Normal 11 8 2 3 3 2 2 2" xfId="9911" xr:uid="{00000000-0005-0000-0000-0000AC260000}"/>
    <cellStyle name="Normal 11 8 2 3 3 2 2_QR_TAB_1.4_1.5_1.11" xfId="9912" xr:uid="{00000000-0005-0000-0000-0000AD260000}"/>
    <cellStyle name="Normal 11 8 2 3 3 2 3" xfId="9913" xr:uid="{00000000-0005-0000-0000-0000AE260000}"/>
    <cellStyle name="Normal 11 8 2 3 3 2_QR_TAB_1.4_1.5_1.11" xfId="9914" xr:uid="{00000000-0005-0000-0000-0000AF260000}"/>
    <cellStyle name="Normal 11 8 2 3 3_QR_TAB_1.4_1.5_1.11" xfId="9915" xr:uid="{00000000-0005-0000-0000-0000B0260000}"/>
    <cellStyle name="Normal 11 8 2 3 4" xfId="9916" xr:uid="{00000000-0005-0000-0000-0000B1260000}"/>
    <cellStyle name="Normal 11 8 2 3 4 2" xfId="9917" xr:uid="{00000000-0005-0000-0000-0000B2260000}"/>
    <cellStyle name="Normal 11 8 2 3 4 2 2" xfId="9918" xr:uid="{00000000-0005-0000-0000-0000B3260000}"/>
    <cellStyle name="Normal 11 8 2 3 4 2_QR_TAB_1.4_1.5_1.11" xfId="9919" xr:uid="{00000000-0005-0000-0000-0000B4260000}"/>
    <cellStyle name="Normal 11 8 2 3 4 3" xfId="9920" xr:uid="{00000000-0005-0000-0000-0000B5260000}"/>
    <cellStyle name="Normal 11 8 2 3 4_QR_TAB_1.4_1.5_1.11" xfId="9921" xr:uid="{00000000-0005-0000-0000-0000B6260000}"/>
    <cellStyle name="Normal 11 8 2 3 5" xfId="9922" xr:uid="{00000000-0005-0000-0000-0000B7260000}"/>
    <cellStyle name="Normal 11 8 2 3 5 2" xfId="9923" xr:uid="{00000000-0005-0000-0000-0000B8260000}"/>
    <cellStyle name="Normal 11 8 2 3 5_QR_TAB_1.4_1.5_1.11" xfId="9924" xr:uid="{00000000-0005-0000-0000-0000B9260000}"/>
    <cellStyle name="Normal 11 8 2 3 6" xfId="9925" xr:uid="{00000000-0005-0000-0000-0000BA260000}"/>
    <cellStyle name="Normal 11 8 2 3_checks flows" xfId="9926" xr:uid="{00000000-0005-0000-0000-0000BB260000}"/>
    <cellStyle name="Normal 11 8 2 4" xfId="9927" xr:uid="{00000000-0005-0000-0000-0000BC260000}"/>
    <cellStyle name="Normal 11 8 2 4 2" xfId="9928" xr:uid="{00000000-0005-0000-0000-0000BD260000}"/>
    <cellStyle name="Normal 11 8 2 4 2 2" xfId="9929" xr:uid="{00000000-0005-0000-0000-0000BE260000}"/>
    <cellStyle name="Normal 11 8 2 4 2 2 2" xfId="9930" xr:uid="{00000000-0005-0000-0000-0000BF260000}"/>
    <cellStyle name="Normal 11 8 2 4 2 2 2 2" xfId="9931" xr:uid="{00000000-0005-0000-0000-0000C0260000}"/>
    <cellStyle name="Normal 11 8 2 4 2 2 2_QR_TAB_1.4_1.5_1.11" xfId="9932" xr:uid="{00000000-0005-0000-0000-0000C1260000}"/>
    <cellStyle name="Normal 11 8 2 4 2 2 3" xfId="9933" xr:uid="{00000000-0005-0000-0000-0000C2260000}"/>
    <cellStyle name="Normal 11 8 2 4 2 2_QR_TAB_1.4_1.5_1.11" xfId="9934" xr:uid="{00000000-0005-0000-0000-0000C3260000}"/>
    <cellStyle name="Normal 11 8 2 4 2 3" xfId="9935" xr:uid="{00000000-0005-0000-0000-0000C4260000}"/>
    <cellStyle name="Normal 11 8 2 4 2 3 2" xfId="9936" xr:uid="{00000000-0005-0000-0000-0000C5260000}"/>
    <cellStyle name="Normal 11 8 2 4 2 3_QR_TAB_1.4_1.5_1.11" xfId="9937" xr:uid="{00000000-0005-0000-0000-0000C6260000}"/>
    <cellStyle name="Normal 11 8 2 4 2 4" xfId="9938" xr:uid="{00000000-0005-0000-0000-0000C7260000}"/>
    <cellStyle name="Normal 11 8 2 4 2_QR_TAB_1.4_1.5_1.11" xfId="9939" xr:uid="{00000000-0005-0000-0000-0000C8260000}"/>
    <cellStyle name="Normal 11 8 2 4 3" xfId="9940" xr:uid="{00000000-0005-0000-0000-0000C9260000}"/>
    <cellStyle name="Normal 11 8 2 4 3 2" xfId="9941" xr:uid="{00000000-0005-0000-0000-0000CA260000}"/>
    <cellStyle name="Normal 11 8 2 4 3 2 2" xfId="9942" xr:uid="{00000000-0005-0000-0000-0000CB260000}"/>
    <cellStyle name="Normal 11 8 2 4 3 2 2 2" xfId="9943" xr:uid="{00000000-0005-0000-0000-0000CC260000}"/>
    <cellStyle name="Normal 11 8 2 4 3 2 2_QR_TAB_1.4_1.5_1.11" xfId="9944" xr:uid="{00000000-0005-0000-0000-0000CD260000}"/>
    <cellStyle name="Normal 11 8 2 4 3 2 3" xfId="9945" xr:uid="{00000000-0005-0000-0000-0000CE260000}"/>
    <cellStyle name="Normal 11 8 2 4 3 2_QR_TAB_1.4_1.5_1.11" xfId="9946" xr:uid="{00000000-0005-0000-0000-0000CF260000}"/>
    <cellStyle name="Normal 11 8 2 4 3_QR_TAB_1.4_1.5_1.11" xfId="9947" xr:uid="{00000000-0005-0000-0000-0000D0260000}"/>
    <cellStyle name="Normal 11 8 2 4 4" xfId="9948" xr:uid="{00000000-0005-0000-0000-0000D1260000}"/>
    <cellStyle name="Normal 11 8 2 4 4 2" xfId="9949" xr:uid="{00000000-0005-0000-0000-0000D2260000}"/>
    <cellStyle name="Normal 11 8 2 4 4 2 2" xfId="9950" xr:uid="{00000000-0005-0000-0000-0000D3260000}"/>
    <cellStyle name="Normal 11 8 2 4 4 2_QR_TAB_1.4_1.5_1.11" xfId="9951" xr:uid="{00000000-0005-0000-0000-0000D4260000}"/>
    <cellStyle name="Normal 11 8 2 4 4 3" xfId="9952" xr:uid="{00000000-0005-0000-0000-0000D5260000}"/>
    <cellStyle name="Normal 11 8 2 4 4_QR_TAB_1.4_1.5_1.11" xfId="9953" xr:uid="{00000000-0005-0000-0000-0000D6260000}"/>
    <cellStyle name="Normal 11 8 2 4 5" xfId="9954" xr:uid="{00000000-0005-0000-0000-0000D7260000}"/>
    <cellStyle name="Normal 11 8 2 4 5 2" xfId="9955" xr:uid="{00000000-0005-0000-0000-0000D8260000}"/>
    <cellStyle name="Normal 11 8 2 4 5_QR_TAB_1.4_1.5_1.11" xfId="9956" xr:uid="{00000000-0005-0000-0000-0000D9260000}"/>
    <cellStyle name="Normal 11 8 2 4 6" xfId="9957" xr:uid="{00000000-0005-0000-0000-0000DA260000}"/>
    <cellStyle name="Normal 11 8 2 4_checks flows" xfId="9958" xr:uid="{00000000-0005-0000-0000-0000DB260000}"/>
    <cellStyle name="Normal 11 8 2 5" xfId="9959" xr:uid="{00000000-0005-0000-0000-0000DC260000}"/>
    <cellStyle name="Normal 11 8 2 5 2" xfId="9960" xr:uid="{00000000-0005-0000-0000-0000DD260000}"/>
    <cellStyle name="Normal 11 8 2 5 2 2" xfId="9961" xr:uid="{00000000-0005-0000-0000-0000DE260000}"/>
    <cellStyle name="Normal 11 8 2 5 2 2 2" xfId="9962" xr:uid="{00000000-0005-0000-0000-0000DF260000}"/>
    <cellStyle name="Normal 11 8 2 5 2 2 2 2" xfId="9963" xr:uid="{00000000-0005-0000-0000-0000E0260000}"/>
    <cellStyle name="Normal 11 8 2 5 2 2 2_QR_TAB_1.4_1.5_1.11" xfId="9964" xr:uid="{00000000-0005-0000-0000-0000E1260000}"/>
    <cellStyle name="Normal 11 8 2 5 2 2 3" xfId="9965" xr:uid="{00000000-0005-0000-0000-0000E2260000}"/>
    <cellStyle name="Normal 11 8 2 5 2 2_QR_TAB_1.4_1.5_1.11" xfId="9966" xr:uid="{00000000-0005-0000-0000-0000E3260000}"/>
    <cellStyle name="Normal 11 8 2 5 2 3" xfId="9967" xr:uid="{00000000-0005-0000-0000-0000E4260000}"/>
    <cellStyle name="Normal 11 8 2 5 2 3 2" xfId="9968" xr:uid="{00000000-0005-0000-0000-0000E5260000}"/>
    <cellStyle name="Normal 11 8 2 5 2 3_QR_TAB_1.4_1.5_1.11" xfId="9969" xr:uid="{00000000-0005-0000-0000-0000E6260000}"/>
    <cellStyle name="Normal 11 8 2 5 2 4" xfId="9970" xr:uid="{00000000-0005-0000-0000-0000E7260000}"/>
    <cellStyle name="Normal 11 8 2 5 2_QR_TAB_1.4_1.5_1.11" xfId="9971" xr:uid="{00000000-0005-0000-0000-0000E8260000}"/>
    <cellStyle name="Normal 11 8 2 5 3" xfId="9972" xr:uid="{00000000-0005-0000-0000-0000E9260000}"/>
    <cellStyle name="Normal 11 8 2 5 3 2" xfId="9973" xr:uid="{00000000-0005-0000-0000-0000EA260000}"/>
    <cellStyle name="Normal 11 8 2 5 3 2 2" xfId="9974" xr:uid="{00000000-0005-0000-0000-0000EB260000}"/>
    <cellStyle name="Normal 11 8 2 5 3 2 2 2" xfId="9975" xr:uid="{00000000-0005-0000-0000-0000EC260000}"/>
    <cellStyle name="Normal 11 8 2 5 3 2 2_QR_TAB_1.4_1.5_1.11" xfId="9976" xr:uid="{00000000-0005-0000-0000-0000ED260000}"/>
    <cellStyle name="Normal 11 8 2 5 3 2 3" xfId="9977" xr:uid="{00000000-0005-0000-0000-0000EE260000}"/>
    <cellStyle name="Normal 11 8 2 5 3 2_QR_TAB_1.4_1.5_1.11" xfId="9978" xr:uid="{00000000-0005-0000-0000-0000EF260000}"/>
    <cellStyle name="Normal 11 8 2 5 3_QR_TAB_1.4_1.5_1.11" xfId="9979" xr:uid="{00000000-0005-0000-0000-0000F0260000}"/>
    <cellStyle name="Normal 11 8 2 5 4" xfId="9980" xr:uid="{00000000-0005-0000-0000-0000F1260000}"/>
    <cellStyle name="Normal 11 8 2 5 4 2" xfId="9981" xr:uid="{00000000-0005-0000-0000-0000F2260000}"/>
    <cellStyle name="Normal 11 8 2 5 4 2 2" xfId="9982" xr:uid="{00000000-0005-0000-0000-0000F3260000}"/>
    <cellStyle name="Normal 11 8 2 5 4 2_QR_TAB_1.4_1.5_1.11" xfId="9983" xr:uid="{00000000-0005-0000-0000-0000F4260000}"/>
    <cellStyle name="Normal 11 8 2 5 4 3" xfId="9984" xr:uid="{00000000-0005-0000-0000-0000F5260000}"/>
    <cellStyle name="Normal 11 8 2 5 4_QR_TAB_1.4_1.5_1.11" xfId="9985" xr:uid="{00000000-0005-0000-0000-0000F6260000}"/>
    <cellStyle name="Normal 11 8 2 5 5" xfId="9986" xr:uid="{00000000-0005-0000-0000-0000F7260000}"/>
    <cellStyle name="Normal 11 8 2 5 5 2" xfId="9987" xr:uid="{00000000-0005-0000-0000-0000F8260000}"/>
    <cellStyle name="Normal 11 8 2 5 5_QR_TAB_1.4_1.5_1.11" xfId="9988" xr:uid="{00000000-0005-0000-0000-0000F9260000}"/>
    <cellStyle name="Normal 11 8 2 5 6" xfId="9989" xr:uid="{00000000-0005-0000-0000-0000FA260000}"/>
    <cellStyle name="Normal 11 8 2 5_checks flows" xfId="9990" xr:uid="{00000000-0005-0000-0000-0000FB260000}"/>
    <cellStyle name="Normal 11 8 2 6" xfId="9991" xr:uid="{00000000-0005-0000-0000-0000FC260000}"/>
    <cellStyle name="Normal 11 8 2 6 2" xfId="9992" xr:uid="{00000000-0005-0000-0000-0000FD260000}"/>
    <cellStyle name="Normal 11 8 2 6 2 2" xfId="9993" xr:uid="{00000000-0005-0000-0000-0000FE260000}"/>
    <cellStyle name="Normal 11 8 2 6 2 2 2" xfId="9994" xr:uid="{00000000-0005-0000-0000-0000FF260000}"/>
    <cellStyle name="Normal 11 8 2 6 2 2 2 2" xfId="9995" xr:uid="{00000000-0005-0000-0000-000000270000}"/>
    <cellStyle name="Normal 11 8 2 6 2 2 2_QR_TAB_1.4_1.5_1.11" xfId="9996" xr:uid="{00000000-0005-0000-0000-000001270000}"/>
    <cellStyle name="Normal 11 8 2 6 2 2 3" xfId="9997" xr:uid="{00000000-0005-0000-0000-000002270000}"/>
    <cellStyle name="Normal 11 8 2 6 2 2_QR_TAB_1.4_1.5_1.11" xfId="9998" xr:uid="{00000000-0005-0000-0000-000003270000}"/>
    <cellStyle name="Normal 11 8 2 6 2 3" xfId="9999" xr:uid="{00000000-0005-0000-0000-000004270000}"/>
    <cellStyle name="Normal 11 8 2 6 2 3 2" xfId="10000" xr:uid="{00000000-0005-0000-0000-000005270000}"/>
    <cellStyle name="Normal 11 8 2 6 2 3_QR_TAB_1.4_1.5_1.11" xfId="10001" xr:uid="{00000000-0005-0000-0000-000006270000}"/>
    <cellStyle name="Normal 11 8 2 6 2 4" xfId="10002" xr:uid="{00000000-0005-0000-0000-000007270000}"/>
    <cellStyle name="Normal 11 8 2 6 2_QR_TAB_1.4_1.5_1.11" xfId="10003" xr:uid="{00000000-0005-0000-0000-000008270000}"/>
    <cellStyle name="Normal 11 8 2 6 3" xfId="10004" xr:uid="{00000000-0005-0000-0000-000009270000}"/>
    <cellStyle name="Normal 11 8 2 6 3 2" xfId="10005" xr:uid="{00000000-0005-0000-0000-00000A270000}"/>
    <cellStyle name="Normal 11 8 2 6 3 2 2" xfId="10006" xr:uid="{00000000-0005-0000-0000-00000B270000}"/>
    <cellStyle name="Normal 11 8 2 6 3 2 2 2" xfId="10007" xr:uid="{00000000-0005-0000-0000-00000C270000}"/>
    <cellStyle name="Normal 11 8 2 6 3 2 2_QR_TAB_1.4_1.5_1.11" xfId="10008" xr:uid="{00000000-0005-0000-0000-00000D270000}"/>
    <cellStyle name="Normal 11 8 2 6 3 2 3" xfId="10009" xr:uid="{00000000-0005-0000-0000-00000E270000}"/>
    <cellStyle name="Normal 11 8 2 6 3 2_QR_TAB_1.4_1.5_1.11" xfId="10010" xr:uid="{00000000-0005-0000-0000-00000F270000}"/>
    <cellStyle name="Normal 11 8 2 6 3_QR_TAB_1.4_1.5_1.11" xfId="10011" xr:uid="{00000000-0005-0000-0000-000010270000}"/>
    <cellStyle name="Normal 11 8 2 6 4" xfId="10012" xr:uid="{00000000-0005-0000-0000-000011270000}"/>
    <cellStyle name="Normal 11 8 2 6 4 2" xfId="10013" xr:uid="{00000000-0005-0000-0000-000012270000}"/>
    <cellStyle name="Normal 11 8 2 6 4 2 2" xfId="10014" xr:uid="{00000000-0005-0000-0000-000013270000}"/>
    <cellStyle name="Normal 11 8 2 6 4 2_QR_TAB_1.4_1.5_1.11" xfId="10015" xr:uid="{00000000-0005-0000-0000-000014270000}"/>
    <cellStyle name="Normal 11 8 2 6 4 3" xfId="10016" xr:uid="{00000000-0005-0000-0000-000015270000}"/>
    <cellStyle name="Normal 11 8 2 6 4_QR_TAB_1.4_1.5_1.11" xfId="10017" xr:uid="{00000000-0005-0000-0000-000016270000}"/>
    <cellStyle name="Normal 11 8 2 6 5" xfId="10018" xr:uid="{00000000-0005-0000-0000-000017270000}"/>
    <cellStyle name="Normal 11 8 2 6 5 2" xfId="10019" xr:uid="{00000000-0005-0000-0000-000018270000}"/>
    <cellStyle name="Normal 11 8 2 6 5_QR_TAB_1.4_1.5_1.11" xfId="10020" xr:uid="{00000000-0005-0000-0000-000019270000}"/>
    <cellStyle name="Normal 11 8 2 6 6" xfId="10021" xr:uid="{00000000-0005-0000-0000-00001A270000}"/>
    <cellStyle name="Normal 11 8 2 6_checks flows" xfId="10022" xr:uid="{00000000-0005-0000-0000-00001B270000}"/>
    <cellStyle name="Normal 11 8 2 7" xfId="10023" xr:uid="{00000000-0005-0000-0000-00001C270000}"/>
    <cellStyle name="Normal 11 8 2 7 2" xfId="10024" xr:uid="{00000000-0005-0000-0000-00001D270000}"/>
    <cellStyle name="Normal 11 8 2 7 2 2" xfId="10025" xr:uid="{00000000-0005-0000-0000-00001E270000}"/>
    <cellStyle name="Normal 11 8 2 7 2 2 2" xfId="10026" xr:uid="{00000000-0005-0000-0000-00001F270000}"/>
    <cellStyle name="Normal 11 8 2 7 2 2 2 2" xfId="10027" xr:uid="{00000000-0005-0000-0000-000020270000}"/>
    <cellStyle name="Normal 11 8 2 7 2 2 2_QR_TAB_1.4_1.5_1.11" xfId="10028" xr:uid="{00000000-0005-0000-0000-000021270000}"/>
    <cellStyle name="Normal 11 8 2 7 2 2 3" xfId="10029" xr:uid="{00000000-0005-0000-0000-000022270000}"/>
    <cellStyle name="Normal 11 8 2 7 2 2_QR_TAB_1.4_1.5_1.11" xfId="10030" xr:uid="{00000000-0005-0000-0000-000023270000}"/>
    <cellStyle name="Normal 11 8 2 7 2 3" xfId="10031" xr:uid="{00000000-0005-0000-0000-000024270000}"/>
    <cellStyle name="Normal 11 8 2 7 2 3 2" xfId="10032" xr:uid="{00000000-0005-0000-0000-000025270000}"/>
    <cellStyle name="Normal 11 8 2 7 2 3_QR_TAB_1.4_1.5_1.11" xfId="10033" xr:uid="{00000000-0005-0000-0000-000026270000}"/>
    <cellStyle name="Normal 11 8 2 7 2 4" xfId="10034" xr:uid="{00000000-0005-0000-0000-000027270000}"/>
    <cellStyle name="Normal 11 8 2 7 2_QR_TAB_1.4_1.5_1.11" xfId="10035" xr:uid="{00000000-0005-0000-0000-000028270000}"/>
    <cellStyle name="Normal 11 8 2 7 3" xfId="10036" xr:uid="{00000000-0005-0000-0000-000029270000}"/>
    <cellStyle name="Normal 11 8 2 7 3 2" xfId="10037" xr:uid="{00000000-0005-0000-0000-00002A270000}"/>
    <cellStyle name="Normal 11 8 2 7 3 2 2" xfId="10038" xr:uid="{00000000-0005-0000-0000-00002B270000}"/>
    <cellStyle name="Normal 11 8 2 7 3 2_QR_TAB_1.4_1.5_1.11" xfId="10039" xr:uid="{00000000-0005-0000-0000-00002C270000}"/>
    <cellStyle name="Normal 11 8 2 7 3 3" xfId="10040" xr:uid="{00000000-0005-0000-0000-00002D270000}"/>
    <cellStyle name="Normal 11 8 2 7 3_QR_TAB_1.4_1.5_1.11" xfId="10041" xr:uid="{00000000-0005-0000-0000-00002E270000}"/>
    <cellStyle name="Normal 11 8 2 7 4" xfId="10042" xr:uid="{00000000-0005-0000-0000-00002F270000}"/>
    <cellStyle name="Normal 11 8 2 7 4 2" xfId="10043" xr:uid="{00000000-0005-0000-0000-000030270000}"/>
    <cellStyle name="Normal 11 8 2 7 4_QR_TAB_1.4_1.5_1.11" xfId="10044" xr:uid="{00000000-0005-0000-0000-000031270000}"/>
    <cellStyle name="Normal 11 8 2 7 5" xfId="10045" xr:uid="{00000000-0005-0000-0000-000032270000}"/>
    <cellStyle name="Normal 11 8 2 7_checks flows" xfId="10046" xr:uid="{00000000-0005-0000-0000-000033270000}"/>
    <cellStyle name="Normal 11 8 2 8" xfId="10047" xr:uid="{00000000-0005-0000-0000-000034270000}"/>
    <cellStyle name="Normal 11 8 2 8 2" xfId="10048" xr:uid="{00000000-0005-0000-0000-000035270000}"/>
    <cellStyle name="Normal 11 8 2 8 2 2" xfId="10049" xr:uid="{00000000-0005-0000-0000-000036270000}"/>
    <cellStyle name="Normal 11 8 2 8 2 2 2" xfId="10050" xr:uid="{00000000-0005-0000-0000-000037270000}"/>
    <cellStyle name="Normal 11 8 2 8 2 2_QR_TAB_1.4_1.5_1.11" xfId="10051" xr:uid="{00000000-0005-0000-0000-000038270000}"/>
    <cellStyle name="Normal 11 8 2 8 2 3" xfId="10052" xr:uid="{00000000-0005-0000-0000-000039270000}"/>
    <cellStyle name="Normal 11 8 2 8 2_QR_TAB_1.4_1.5_1.11" xfId="10053" xr:uid="{00000000-0005-0000-0000-00003A270000}"/>
    <cellStyle name="Normal 11 8 2 8 3" xfId="10054" xr:uid="{00000000-0005-0000-0000-00003B270000}"/>
    <cellStyle name="Normal 11 8 2 8 3 2" xfId="10055" xr:uid="{00000000-0005-0000-0000-00003C270000}"/>
    <cellStyle name="Normal 11 8 2 8 3_QR_TAB_1.4_1.5_1.11" xfId="10056" xr:uid="{00000000-0005-0000-0000-00003D270000}"/>
    <cellStyle name="Normal 11 8 2 8 4" xfId="10057" xr:uid="{00000000-0005-0000-0000-00003E270000}"/>
    <cellStyle name="Normal 11 8 2 8_QR_TAB_1.4_1.5_1.11" xfId="10058" xr:uid="{00000000-0005-0000-0000-00003F270000}"/>
    <cellStyle name="Normal 11 8 2 9" xfId="10059" xr:uid="{00000000-0005-0000-0000-000040270000}"/>
    <cellStyle name="Normal 11 8 2 9 2" xfId="10060" xr:uid="{00000000-0005-0000-0000-000041270000}"/>
    <cellStyle name="Normal 11 8 2 9 2 2" xfId="10061" xr:uid="{00000000-0005-0000-0000-000042270000}"/>
    <cellStyle name="Normal 11 8 2 9 2 2 2" xfId="10062" xr:uid="{00000000-0005-0000-0000-000043270000}"/>
    <cellStyle name="Normal 11 8 2 9 2 2_QR_TAB_1.4_1.5_1.11" xfId="10063" xr:uid="{00000000-0005-0000-0000-000044270000}"/>
    <cellStyle name="Normal 11 8 2 9 2 3" xfId="10064" xr:uid="{00000000-0005-0000-0000-000045270000}"/>
    <cellStyle name="Normal 11 8 2 9 2_QR_TAB_1.4_1.5_1.11" xfId="10065" xr:uid="{00000000-0005-0000-0000-000046270000}"/>
    <cellStyle name="Normal 11 8 2 9_QR_TAB_1.4_1.5_1.11" xfId="10066" xr:uid="{00000000-0005-0000-0000-000047270000}"/>
    <cellStyle name="Normal 11 8 2_checks flows" xfId="10067" xr:uid="{00000000-0005-0000-0000-000048270000}"/>
    <cellStyle name="Normal 11 8 3" xfId="10068" xr:uid="{00000000-0005-0000-0000-000049270000}"/>
    <cellStyle name="Normal 11 8 3 2" xfId="10069" xr:uid="{00000000-0005-0000-0000-00004A270000}"/>
    <cellStyle name="Normal 11 8 3 2 2" xfId="10070" xr:uid="{00000000-0005-0000-0000-00004B270000}"/>
    <cellStyle name="Normal 11 8 3 2 2 2" xfId="10071" xr:uid="{00000000-0005-0000-0000-00004C270000}"/>
    <cellStyle name="Normal 11 8 3 2 2 2 2" xfId="10072" xr:uid="{00000000-0005-0000-0000-00004D270000}"/>
    <cellStyle name="Normal 11 8 3 2 2 2 2 2" xfId="10073" xr:uid="{00000000-0005-0000-0000-00004E270000}"/>
    <cellStyle name="Normal 11 8 3 2 2 2 2_QR_TAB_1.4_1.5_1.11" xfId="10074" xr:uid="{00000000-0005-0000-0000-00004F270000}"/>
    <cellStyle name="Normal 11 8 3 2 2 2 3" xfId="10075" xr:uid="{00000000-0005-0000-0000-000050270000}"/>
    <cellStyle name="Normal 11 8 3 2 2 2_QR_TAB_1.4_1.5_1.11" xfId="10076" xr:uid="{00000000-0005-0000-0000-000051270000}"/>
    <cellStyle name="Normal 11 8 3 2 2 3" xfId="10077" xr:uid="{00000000-0005-0000-0000-000052270000}"/>
    <cellStyle name="Normal 11 8 3 2 2 3 2" xfId="10078" xr:uid="{00000000-0005-0000-0000-000053270000}"/>
    <cellStyle name="Normal 11 8 3 2 2 3_QR_TAB_1.4_1.5_1.11" xfId="10079" xr:uid="{00000000-0005-0000-0000-000054270000}"/>
    <cellStyle name="Normal 11 8 3 2 2 4" xfId="10080" xr:uid="{00000000-0005-0000-0000-000055270000}"/>
    <cellStyle name="Normal 11 8 3 2 2_QR_TAB_1.4_1.5_1.11" xfId="10081" xr:uid="{00000000-0005-0000-0000-000056270000}"/>
    <cellStyle name="Normal 11 8 3 2 3" xfId="10082" xr:uid="{00000000-0005-0000-0000-000057270000}"/>
    <cellStyle name="Normal 11 8 3 2 3 2" xfId="10083" xr:uid="{00000000-0005-0000-0000-000058270000}"/>
    <cellStyle name="Normal 11 8 3 2 3 2 2" xfId="10084" xr:uid="{00000000-0005-0000-0000-000059270000}"/>
    <cellStyle name="Normal 11 8 3 2 3 2 2 2" xfId="10085" xr:uid="{00000000-0005-0000-0000-00005A270000}"/>
    <cellStyle name="Normal 11 8 3 2 3 2 2_QR_TAB_1.4_1.5_1.11" xfId="10086" xr:uid="{00000000-0005-0000-0000-00005B270000}"/>
    <cellStyle name="Normal 11 8 3 2 3 2 3" xfId="10087" xr:uid="{00000000-0005-0000-0000-00005C270000}"/>
    <cellStyle name="Normal 11 8 3 2 3 2_QR_TAB_1.4_1.5_1.11" xfId="10088" xr:uid="{00000000-0005-0000-0000-00005D270000}"/>
    <cellStyle name="Normal 11 8 3 2 3_QR_TAB_1.4_1.5_1.11" xfId="10089" xr:uid="{00000000-0005-0000-0000-00005E270000}"/>
    <cellStyle name="Normal 11 8 3 2 4" xfId="10090" xr:uid="{00000000-0005-0000-0000-00005F270000}"/>
    <cellStyle name="Normal 11 8 3 2 4 2" xfId="10091" xr:uid="{00000000-0005-0000-0000-000060270000}"/>
    <cellStyle name="Normal 11 8 3 2 4 2 2" xfId="10092" xr:uid="{00000000-0005-0000-0000-000061270000}"/>
    <cellStyle name="Normal 11 8 3 2 4 2_QR_TAB_1.4_1.5_1.11" xfId="10093" xr:uid="{00000000-0005-0000-0000-000062270000}"/>
    <cellStyle name="Normal 11 8 3 2 4 3" xfId="10094" xr:uid="{00000000-0005-0000-0000-000063270000}"/>
    <cellStyle name="Normal 11 8 3 2 4_QR_TAB_1.4_1.5_1.11" xfId="10095" xr:uid="{00000000-0005-0000-0000-000064270000}"/>
    <cellStyle name="Normal 11 8 3 2 5" xfId="10096" xr:uid="{00000000-0005-0000-0000-000065270000}"/>
    <cellStyle name="Normal 11 8 3 2 5 2" xfId="10097" xr:uid="{00000000-0005-0000-0000-000066270000}"/>
    <cellStyle name="Normal 11 8 3 2 5_QR_TAB_1.4_1.5_1.11" xfId="10098" xr:uid="{00000000-0005-0000-0000-000067270000}"/>
    <cellStyle name="Normal 11 8 3 2 6" xfId="10099" xr:uid="{00000000-0005-0000-0000-000068270000}"/>
    <cellStyle name="Normal 11 8 3 2_checks flows" xfId="10100" xr:uid="{00000000-0005-0000-0000-000069270000}"/>
    <cellStyle name="Normal 11 8 3 3" xfId="10101" xr:uid="{00000000-0005-0000-0000-00006A270000}"/>
    <cellStyle name="Normal 11 8 3 3 2" xfId="10102" xr:uid="{00000000-0005-0000-0000-00006B270000}"/>
    <cellStyle name="Normal 11 8 3 3 2 2" xfId="10103" xr:uid="{00000000-0005-0000-0000-00006C270000}"/>
    <cellStyle name="Normal 11 8 3 3 2 2 2" xfId="10104" xr:uid="{00000000-0005-0000-0000-00006D270000}"/>
    <cellStyle name="Normal 11 8 3 3 2 2 2 2" xfId="10105" xr:uid="{00000000-0005-0000-0000-00006E270000}"/>
    <cellStyle name="Normal 11 8 3 3 2 2 2_QR_TAB_1.4_1.5_1.11" xfId="10106" xr:uid="{00000000-0005-0000-0000-00006F270000}"/>
    <cellStyle name="Normal 11 8 3 3 2 2 3" xfId="10107" xr:uid="{00000000-0005-0000-0000-000070270000}"/>
    <cellStyle name="Normal 11 8 3 3 2 2_QR_TAB_1.4_1.5_1.11" xfId="10108" xr:uid="{00000000-0005-0000-0000-000071270000}"/>
    <cellStyle name="Normal 11 8 3 3 2 3" xfId="10109" xr:uid="{00000000-0005-0000-0000-000072270000}"/>
    <cellStyle name="Normal 11 8 3 3 2 3 2" xfId="10110" xr:uid="{00000000-0005-0000-0000-000073270000}"/>
    <cellStyle name="Normal 11 8 3 3 2 3_QR_TAB_1.4_1.5_1.11" xfId="10111" xr:uid="{00000000-0005-0000-0000-000074270000}"/>
    <cellStyle name="Normal 11 8 3 3 2 4" xfId="10112" xr:uid="{00000000-0005-0000-0000-000075270000}"/>
    <cellStyle name="Normal 11 8 3 3 2_QR_TAB_1.4_1.5_1.11" xfId="10113" xr:uid="{00000000-0005-0000-0000-000076270000}"/>
    <cellStyle name="Normal 11 8 3 3 3" xfId="10114" xr:uid="{00000000-0005-0000-0000-000077270000}"/>
    <cellStyle name="Normal 11 8 3 3 3 2" xfId="10115" xr:uid="{00000000-0005-0000-0000-000078270000}"/>
    <cellStyle name="Normal 11 8 3 3 3 2 2" xfId="10116" xr:uid="{00000000-0005-0000-0000-000079270000}"/>
    <cellStyle name="Normal 11 8 3 3 3 2_QR_TAB_1.4_1.5_1.11" xfId="10117" xr:uid="{00000000-0005-0000-0000-00007A270000}"/>
    <cellStyle name="Normal 11 8 3 3 3 3" xfId="10118" xr:uid="{00000000-0005-0000-0000-00007B270000}"/>
    <cellStyle name="Normal 11 8 3 3 3_QR_TAB_1.4_1.5_1.11" xfId="10119" xr:uid="{00000000-0005-0000-0000-00007C270000}"/>
    <cellStyle name="Normal 11 8 3 3 4" xfId="10120" xr:uid="{00000000-0005-0000-0000-00007D270000}"/>
    <cellStyle name="Normal 11 8 3 3 4 2" xfId="10121" xr:uid="{00000000-0005-0000-0000-00007E270000}"/>
    <cellStyle name="Normal 11 8 3 3 4_QR_TAB_1.4_1.5_1.11" xfId="10122" xr:uid="{00000000-0005-0000-0000-00007F270000}"/>
    <cellStyle name="Normal 11 8 3 3 5" xfId="10123" xr:uid="{00000000-0005-0000-0000-000080270000}"/>
    <cellStyle name="Normal 11 8 3 3_checks flows" xfId="10124" xr:uid="{00000000-0005-0000-0000-000081270000}"/>
    <cellStyle name="Normal 11 8 3 4" xfId="10125" xr:uid="{00000000-0005-0000-0000-000082270000}"/>
    <cellStyle name="Normal 11 8 3 4 2" xfId="10126" xr:uid="{00000000-0005-0000-0000-000083270000}"/>
    <cellStyle name="Normal 11 8 3 4 2 2" xfId="10127" xr:uid="{00000000-0005-0000-0000-000084270000}"/>
    <cellStyle name="Normal 11 8 3 4 2 2 2" xfId="10128" xr:uid="{00000000-0005-0000-0000-000085270000}"/>
    <cellStyle name="Normal 11 8 3 4 2 2_QR_TAB_1.4_1.5_1.11" xfId="10129" xr:uid="{00000000-0005-0000-0000-000086270000}"/>
    <cellStyle name="Normal 11 8 3 4 2 3" xfId="10130" xr:uid="{00000000-0005-0000-0000-000087270000}"/>
    <cellStyle name="Normal 11 8 3 4 2_QR_TAB_1.4_1.5_1.11" xfId="10131" xr:uid="{00000000-0005-0000-0000-000088270000}"/>
    <cellStyle name="Normal 11 8 3 4 3" xfId="10132" xr:uid="{00000000-0005-0000-0000-000089270000}"/>
    <cellStyle name="Normal 11 8 3 4 3 2" xfId="10133" xr:uid="{00000000-0005-0000-0000-00008A270000}"/>
    <cellStyle name="Normal 11 8 3 4 3_QR_TAB_1.4_1.5_1.11" xfId="10134" xr:uid="{00000000-0005-0000-0000-00008B270000}"/>
    <cellStyle name="Normal 11 8 3 4 4" xfId="10135" xr:uid="{00000000-0005-0000-0000-00008C270000}"/>
    <cellStyle name="Normal 11 8 3 4_QR_TAB_1.4_1.5_1.11" xfId="10136" xr:uid="{00000000-0005-0000-0000-00008D270000}"/>
    <cellStyle name="Normal 11 8 3 5" xfId="10137" xr:uid="{00000000-0005-0000-0000-00008E270000}"/>
    <cellStyle name="Normal 11 8 3 5 2" xfId="10138" xr:uid="{00000000-0005-0000-0000-00008F270000}"/>
    <cellStyle name="Normal 11 8 3 5 2 2" xfId="10139" xr:uid="{00000000-0005-0000-0000-000090270000}"/>
    <cellStyle name="Normal 11 8 3 5 2 2 2" xfId="10140" xr:uid="{00000000-0005-0000-0000-000091270000}"/>
    <cellStyle name="Normal 11 8 3 5 2 2_QR_TAB_1.4_1.5_1.11" xfId="10141" xr:uid="{00000000-0005-0000-0000-000092270000}"/>
    <cellStyle name="Normal 11 8 3 5 2 3" xfId="10142" xr:uid="{00000000-0005-0000-0000-000093270000}"/>
    <cellStyle name="Normal 11 8 3 5 2_QR_TAB_1.4_1.5_1.11" xfId="10143" xr:uid="{00000000-0005-0000-0000-000094270000}"/>
    <cellStyle name="Normal 11 8 3 5_QR_TAB_1.4_1.5_1.11" xfId="10144" xr:uid="{00000000-0005-0000-0000-000095270000}"/>
    <cellStyle name="Normal 11 8 3 6" xfId="10145" xr:uid="{00000000-0005-0000-0000-000096270000}"/>
    <cellStyle name="Normal 11 8 3 6 2" xfId="10146" xr:uid="{00000000-0005-0000-0000-000097270000}"/>
    <cellStyle name="Normal 11 8 3 6 2 2" xfId="10147" xr:uid="{00000000-0005-0000-0000-000098270000}"/>
    <cellStyle name="Normal 11 8 3 6 2_QR_TAB_1.4_1.5_1.11" xfId="10148" xr:uid="{00000000-0005-0000-0000-000099270000}"/>
    <cellStyle name="Normal 11 8 3 6 3" xfId="10149" xr:uid="{00000000-0005-0000-0000-00009A270000}"/>
    <cellStyle name="Normal 11 8 3 6_QR_TAB_1.4_1.5_1.11" xfId="10150" xr:uid="{00000000-0005-0000-0000-00009B270000}"/>
    <cellStyle name="Normal 11 8 3 7" xfId="10151" xr:uid="{00000000-0005-0000-0000-00009C270000}"/>
    <cellStyle name="Normal 11 8 3 7 2" xfId="10152" xr:uid="{00000000-0005-0000-0000-00009D270000}"/>
    <cellStyle name="Normal 11 8 3 7_QR_TAB_1.4_1.5_1.11" xfId="10153" xr:uid="{00000000-0005-0000-0000-00009E270000}"/>
    <cellStyle name="Normal 11 8 3 8" xfId="10154" xr:uid="{00000000-0005-0000-0000-00009F270000}"/>
    <cellStyle name="Normal 11 8 3_checks flows" xfId="10155" xr:uid="{00000000-0005-0000-0000-0000A0270000}"/>
    <cellStyle name="Normal 11 8 4" xfId="10156" xr:uid="{00000000-0005-0000-0000-0000A1270000}"/>
    <cellStyle name="Normal 11 8 4 2" xfId="10157" xr:uid="{00000000-0005-0000-0000-0000A2270000}"/>
    <cellStyle name="Normal 11 8 4 2 2" xfId="10158" xr:uid="{00000000-0005-0000-0000-0000A3270000}"/>
    <cellStyle name="Normal 11 8 4 2 2 2" xfId="10159" xr:uid="{00000000-0005-0000-0000-0000A4270000}"/>
    <cellStyle name="Normal 11 8 4 2 2 2 2" xfId="10160" xr:uid="{00000000-0005-0000-0000-0000A5270000}"/>
    <cellStyle name="Normal 11 8 4 2 2 2_QR_TAB_1.4_1.5_1.11" xfId="10161" xr:uid="{00000000-0005-0000-0000-0000A6270000}"/>
    <cellStyle name="Normal 11 8 4 2 2 3" xfId="10162" xr:uid="{00000000-0005-0000-0000-0000A7270000}"/>
    <cellStyle name="Normal 11 8 4 2 2_QR_TAB_1.4_1.5_1.11" xfId="10163" xr:uid="{00000000-0005-0000-0000-0000A8270000}"/>
    <cellStyle name="Normal 11 8 4 2 3" xfId="10164" xr:uid="{00000000-0005-0000-0000-0000A9270000}"/>
    <cellStyle name="Normal 11 8 4 2 3 2" xfId="10165" xr:uid="{00000000-0005-0000-0000-0000AA270000}"/>
    <cellStyle name="Normal 11 8 4 2 3_QR_TAB_1.4_1.5_1.11" xfId="10166" xr:uid="{00000000-0005-0000-0000-0000AB270000}"/>
    <cellStyle name="Normal 11 8 4 2 4" xfId="10167" xr:uid="{00000000-0005-0000-0000-0000AC270000}"/>
    <cellStyle name="Normal 11 8 4 2_QR_TAB_1.4_1.5_1.11" xfId="10168" xr:uid="{00000000-0005-0000-0000-0000AD270000}"/>
    <cellStyle name="Normal 11 8 4 3" xfId="10169" xr:uid="{00000000-0005-0000-0000-0000AE270000}"/>
    <cellStyle name="Normal 11 8 4 3 2" xfId="10170" xr:uid="{00000000-0005-0000-0000-0000AF270000}"/>
    <cellStyle name="Normal 11 8 4 3 2 2" xfId="10171" xr:uid="{00000000-0005-0000-0000-0000B0270000}"/>
    <cellStyle name="Normal 11 8 4 3 2 2 2" xfId="10172" xr:uid="{00000000-0005-0000-0000-0000B1270000}"/>
    <cellStyle name="Normal 11 8 4 3 2 2_QR_TAB_1.4_1.5_1.11" xfId="10173" xr:uid="{00000000-0005-0000-0000-0000B2270000}"/>
    <cellStyle name="Normal 11 8 4 3 2 3" xfId="10174" xr:uid="{00000000-0005-0000-0000-0000B3270000}"/>
    <cellStyle name="Normal 11 8 4 3 2_QR_TAB_1.4_1.5_1.11" xfId="10175" xr:uid="{00000000-0005-0000-0000-0000B4270000}"/>
    <cellStyle name="Normal 11 8 4 3_QR_TAB_1.4_1.5_1.11" xfId="10176" xr:uid="{00000000-0005-0000-0000-0000B5270000}"/>
    <cellStyle name="Normal 11 8 4 4" xfId="10177" xr:uid="{00000000-0005-0000-0000-0000B6270000}"/>
    <cellStyle name="Normal 11 8 4 4 2" xfId="10178" xr:uid="{00000000-0005-0000-0000-0000B7270000}"/>
    <cellStyle name="Normal 11 8 4 4 2 2" xfId="10179" xr:uid="{00000000-0005-0000-0000-0000B8270000}"/>
    <cellStyle name="Normal 11 8 4 4 2_QR_TAB_1.4_1.5_1.11" xfId="10180" xr:uid="{00000000-0005-0000-0000-0000B9270000}"/>
    <cellStyle name="Normal 11 8 4 4 3" xfId="10181" xr:uid="{00000000-0005-0000-0000-0000BA270000}"/>
    <cellStyle name="Normal 11 8 4 4_QR_TAB_1.4_1.5_1.11" xfId="10182" xr:uid="{00000000-0005-0000-0000-0000BB270000}"/>
    <cellStyle name="Normal 11 8 4 5" xfId="10183" xr:uid="{00000000-0005-0000-0000-0000BC270000}"/>
    <cellStyle name="Normal 11 8 4 5 2" xfId="10184" xr:uid="{00000000-0005-0000-0000-0000BD270000}"/>
    <cellStyle name="Normal 11 8 4 5_QR_TAB_1.4_1.5_1.11" xfId="10185" xr:uid="{00000000-0005-0000-0000-0000BE270000}"/>
    <cellStyle name="Normal 11 8 4 6" xfId="10186" xr:uid="{00000000-0005-0000-0000-0000BF270000}"/>
    <cellStyle name="Normal 11 8 4_checks flows" xfId="10187" xr:uid="{00000000-0005-0000-0000-0000C0270000}"/>
    <cellStyle name="Normal 11 8 5" xfId="10188" xr:uid="{00000000-0005-0000-0000-0000C1270000}"/>
    <cellStyle name="Normal 11 8 5 2" xfId="10189" xr:uid="{00000000-0005-0000-0000-0000C2270000}"/>
    <cellStyle name="Normal 11 8 5 2 2" xfId="10190" xr:uid="{00000000-0005-0000-0000-0000C3270000}"/>
    <cellStyle name="Normal 11 8 5 2 2 2" xfId="10191" xr:uid="{00000000-0005-0000-0000-0000C4270000}"/>
    <cellStyle name="Normal 11 8 5 2 2 2 2" xfId="10192" xr:uid="{00000000-0005-0000-0000-0000C5270000}"/>
    <cellStyle name="Normal 11 8 5 2 2 2_QR_TAB_1.4_1.5_1.11" xfId="10193" xr:uid="{00000000-0005-0000-0000-0000C6270000}"/>
    <cellStyle name="Normal 11 8 5 2 2 3" xfId="10194" xr:uid="{00000000-0005-0000-0000-0000C7270000}"/>
    <cellStyle name="Normal 11 8 5 2 2_QR_TAB_1.4_1.5_1.11" xfId="10195" xr:uid="{00000000-0005-0000-0000-0000C8270000}"/>
    <cellStyle name="Normal 11 8 5 2 3" xfId="10196" xr:uid="{00000000-0005-0000-0000-0000C9270000}"/>
    <cellStyle name="Normal 11 8 5 2 3 2" xfId="10197" xr:uid="{00000000-0005-0000-0000-0000CA270000}"/>
    <cellStyle name="Normal 11 8 5 2 3_QR_TAB_1.4_1.5_1.11" xfId="10198" xr:uid="{00000000-0005-0000-0000-0000CB270000}"/>
    <cellStyle name="Normal 11 8 5 2 4" xfId="10199" xr:uid="{00000000-0005-0000-0000-0000CC270000}"/>
    <cellStyle name="Normal 11 8 5 2_QR_TAB_1.4_1.5_1.11" xfId="10200" xr:uid="{00000000-0005-0000-0000-0000CD270000}"/>
    <cellStyle name="Normal 11 8 5 3" xfId="10201" xr:uid="{00000000-0005-0000-0000-0000CE270000}"/>
    <cellStyle name="Normal 11 8 5 3 2" xfId="10202" xr:uid="{00000000-0005-0000-0000-0000CF270000}"/>
    <cellStyle name="Normal 11 8 5 3 2 2" xfId="10203" xr:uid="{00000000-0005-0000-0000-0000D0270000}"/>
    <cellStyle name="Normal 11 8 5 3 2 2 2" xfId="10204" xr:uid="{00000000-0005-0000-0000-0000D1270000}"/>
    <cellStyle name="Normal 11 8 5 3 2 2_QR_TAB_1.4_1.5_1.11" xfId="10205" xr:uid="{00000000-0005-0000-0000-0000D2270000}"/>
    <cellStyle name="Normal 11 8 5 3 2 3" xfId="10206" xr:uid="{00000000-0005-0000-0000-0000D3270000}"/>
    <cellStyle name="Normal 11 8 5 3 2_QR_TAB_1.4_1.5_1.11" xfId="10207" xr:uid="{00000000-0005-0000-0000-0000D4270000}"/>
    <cellStyle name="Normal 11 8 5 3_QR_TAB_1.4_1.5_1.11" xfId="10208" xr:uid="{00000000-0005-0000-0000-0000D5270000}"/>
    <cellStyle name="Normal 11 8 5 4" xfId="10209" xr:uid="{00000000-0005-0000-0000-0000D6270000}"/>
    <cellStyle name="Normal 11 8 5 4 2" xfId="10210" xr:uid="{00000000-0005-0000-0000-0000D7270000}"/>
    <cellStyle name="Normal 11 8 5 4 2 2" xfId="10211" xr:uid="{00000000-0005-0000-0000-0000D8270000}"/>
    <cellStyle name="Normal 11 8 5 4 2_QR_TAB_1.4_1.5_1.11" xfId="10212" xr:uid="{00000000-0005-0000-0000-0000D9270000}"/>
    <cellStyle name="Normal 11 8 5 4 3" xfId="10213" xr:uid="{00000000-0005-0000-0000-0000DA270000}"/>
    <cellStyle name="Normal 11 8 5 4_QR_TAB_1.4_1.5_1.11" xfId="10214" xr:uid="{00000000-0005-0000-0000-0000DB270000}"/>
    <cellStyle name="Normal 11 8 5 5" xfId="10215" xr:uid="{00000000-0005-0000-0000-0000DC270000}"/>
    <cellStyle name="Normal 11 8 5 5 2" xfId="10216" xr:uid="{00000000-0005-0000-0000-0000DD270000}"/>
    <cellStyle name="Normal 11 8 5 5_QR_TAB_1.4_1.5_1.11" xfId="10217" xr:uid="{00000000-0005-0000-0000-0000DE270000}"/>
    <cellStyle name="Normal 11 8 5 6" xfId="10218" xr:uid="{00000000-0005-0000-0000-0000DF270000}"/>
    <cellStyle name="Normal 11 8 5_checks flows" xfId="10219" xr:uid="{00000000-0005-0000-0000-0000E0270000}"/>
    <cellStyle name="Normal 11 8 6" xfId="10220" xr:uid="{00000000-0005-0000-0000-0000E1270000}"/>
    <cellStyle name="Normal 11 8 6 2" xfId="10221" xr:uid="{00000000-0005-0000-0000-0000E2270000}"/>
    <cellStyle name="Normal 11 8 6 2 2" xfId="10222" xr:uid="{00000000-0005-0000-0000-0000E3270000}"/>
    <cellStyle name="Normal 11 8 6 2 2 2" xfId="10223" xr:uid="{00000000-0005-0000-0000-0000E4270000}"/>
    <cellStyle name="Normal 11 8 6 2 2 2 2" xfId="10224" xr:uid="{00000000-0005-0000-0000-0000E5270000}"/>
    <cellStyle name="Normal 11 8 6 2 2 2_QR_TAB_1.4_1.5_1.11" xfId="10225" xr:uid="{00000000-0005-0000-0000-0000E6270000}"/>
    <cellStyle name="Normal 11 8 6 2 2 3" xfId="10226" xr:uid="{00000000-0005-0000-0000-0000E7270000}"/>
    <cellStyle name="Normal 11 8 6 2 2_QR_TAB_1.4_1.5_1.11" xfId="10227" xr:uid="{00000000-0005-0000-0000-0000E8270000}"/>
    <cellStyle name="Normal 11 8 6 2 3" xfId="10228" xr:uid="{00000000-0005-0000-0000-0000E9270000}"/>
    <cellStyle name="Normal 11 8 6 2 3 2" xfId="10229" xr:uid="{00000000-0005-0000-0000-0000EA270000}"/>
    <cellStyle name="Normal 11 8 6 2 3_QR_TAB_1.4_1.5_1.11" xfId="10230" xr:uid="{00000000-0005-0000-0000-0000EB270000}"/>
    <cellStyle name="Normal 11 8 6 2 4" xfId="10231" xr:uid="{00000000-0005-0000-0000-0000EC270000}"/>
    <cellStyle name="Normal 11 8 6 2_QR_TAB_1.4_1.5_1.11" xfId="10232" xr:uid="{00000000-0005-0000-0000-0000ED270000}"/>
    <cellStyle name="Normal 11 8 6 3" xfId="10233" xr:uid="{00000000-0005-0000-0000-0000EE270000}"/>
    <cellStyle name="Normal 11 8 6 3 2" xfId="10234" xr:uid="{00000000-0005-0000-0000-0000EF270000}"/>
    <cellStyle name="Normal 11 8 6 3 2 2" xfId="10235" xr:uid="{00000000-0005-0000-0000-0000F0270000}"/>
    <cellStyle name="Normal 11 8 6 3 2 2 2" xfId="10236" xr:uid="{00000000-0005-0000-0000-0000F1270000}"/>
    <cellStyle name="Normal 11 8 6 3 2 2_QR_TAB_1.4_1.5_1.11" xfId="10237" xr:uid="{00000000-0005-0000-0000-0000F2270000}"/>
    <cellStyle name="Normal 11 8 6 3 2 3" xfId="10238" xr:uid="{00000000-0005-0000-0000-0000F3270000}"/>
    <cellStyle name="Normal 11 8 6 3 2_QR_TAB_1.4_1.5_1.11" xfId="10239" xr:uid="{00000000-0005-0000-0000-0000F4270000}"/>
    <cellStyle name="Normal 11 8 6 3_QR_TAB_1.4_1.5_1.11" xfId="10240" xr:uid="{00000000-0005-0000-0000-0000F5270000}"/>
    <cellStyle name="Normal 11 8 6 4" xfId="10241" xr:uid="{00000000-0005-0000-0000-0000F6270000}"/>
    <cellStyle name="Normal 11 8 6 4 2" xfId="10242" xr:uid="{00000000-0005-0000-0000-0000F7270000}"/>
    <cellStyle name="Normal 11 8 6 4 2 2" xfId="10243" xr:uid="{00000000-0005-0000-0000-0000F8270000}"/>
    <cellStyle name="Normal 11 8 6 4 2_QR_TAB_1.4_1.5_1.11" xfId="10244" xr:uid="{00000000-0005-0000-0000-0000F9270000}"/>
    <cellStyle name="Normal 11 8 6 4 3" xfId="10245" xr:uid="{00000000-0005-0000-0000-0000FA270000}"/>
    <cellStyle name="Normal 11 8 6 4_QR_TAB_1.4_1.5_1.11" xfId="10246" xr:uid="{00000000-0005-0000-0000-0000FB270000}"/>
    <cellStyle name="Normal 11 8 6 5" xfId="10247" xr:uid="{00000000-0005-0000-0000-0000FC270000}"/>
    <cellStyle name="Normal 11 8 6 5 2" xfId="10248" xr:uid="{00000000-0005-0000-0000-0000FD270000}"/>
    <cellStyle name="Normal 11 8 6 5_QR_TAB_1.4_1.5_1.11" xfId="10249" xr:uid="{00000000-0005-0000-0000-0000FE270000}"/>
    <cellStyle name="Normal 11 8 6 6" xfId="10250" xr:uid="{00000000-0005-0000-0000-0000FF270000}"/>
    <cellStyle name="Normal 11 8 6_checks flows" xfId="10251" xr:uid="{00000000-0005-0000-0000-000000280000}"/>
    <cellStyle name="Normal 11 8 7" xfId="10252" xr:uid="{00000000-0005-0000-0000-000001280000}"/>
    <cellStyle name="Normal 11 8 7 2" xfId="10253" xr:uid="{00000000-0005-0000-0000-000002280000}"/>
    <cellStyle name="Normal 11 8 7 2 2" xfId="10254" xr:uid="{00000000-0005-0000-0000-000003280000}"/>
    <cellStyle name="Normal 11 8 7 2 2 2" xfId="10255" xr:uid="{00000000-0005-0000-0000-000004280000}"/>
    <cellStyle name="Normal 11 8 7 2 2 2 2" xfId="10256" xr:uid="{00000000-0005-0000-0000-000005280000}"/>
    <cellStyle name="Normal 11 8 7 2 2 2_QR_TAB_1.4_1.5_1.11" xfId="10257" xr:uid="{00000000-0005-0000-0000-000006280000}"/>
    <cellStyle name="Normal 11 8 7 2 2 3" xfId="10258" xr:uid="{00000000-0005-0000-0000-000007280000}"/>
    <cellStyle name="Normal 11 8 7 2 2_QR_TAB_1.4_1.5_1.11" xfId="10259" xr:uid="{00000000-0005-0000-0000-000008280000}"/>
    <cellStyle name="Normal 11 8 7 2 3" xfId="10260" xr:uid="{00000000-0005-0000-0000-000009280000}"/>
    <cellStyle name="Normal 11 8 7 2 3 2" xfId="10261" xr:uid="{00000000-0005-0000-0000-00000A280000}"/>
    <cellStyle name="Normal 11 8 7 2 3_QR_TAB_1.4_1.5_1.11" xfId="10262" xr:uid="{00000000-0005-0000-0000-00000B280000}"/>
    <cellStyle name="Normal 11 8 7 2 4" xfId="10263" xr:uid="{00000000-0005-0000-0000-00000C280000}"/>
    <cellStyle name="Normal 11 8 7 2_QR_TAB_1.4_1.5_1.11" xfId="10264" xr:uid="{00000000-0005-0000-0000-00000D280000}"/>
    <cellStyle name="Normal 11 8 7 3" xfId="10265" xr:uid="{00000000-0005-0000-0000-00000E280000}"/>
    <cellStyle name="Normal 11 8 7 3 2" xfId="10266" xr:uid="{00000000-0005-0000-0000-00000F280000}"/>
    <cellStyle name="Normal 11 8 7 3 2 2" xfId="10267" xr:uid="{00000000-0005-0000-0000-000010280000}"/>
    <cellStyle name="Normal 11 8 7 3 2 2 2" xfId="10268" xr:uid="{00000000-0005-0000-0000-000011280000}"/>
    <cellStyle name="Normal 11 8 7 3 2 2_QR_TAB_1.4_1.5_1.11" xfId="10269" xr:uid="{00000000-0005-0000-0000-000012280000}"/>
    <cellStyle name="Normal 11 8 7 3 2 3" xfId="10270" xr:uid="{00000000-0005-0000-0000-000013280000}"/>
    <cellStyle name="Normal 11 8 7 3 2_QR_TAB_1.4_1.5_1.11" xfId="10271" xr:uid="{00000000-0005-0000-0000-000014280000}"/>
    <cellStyle name="Normal 11 8 7 3_QR_TAB_1.4_1.5_1.11" xfId="10272" xr:uid="{00000000-0005-0000-0000-000015280000}"/>
    <cellStyle name="Normal 11 8 7 4" xfId="10273" xr:uid="{00000000-0005-0000-0000-000016280000}"/>
    <cellStyle name="Normal 11 8 7 4 2" xfId="10274" xr:uid="{00000000-0005-0000-0000-000017280000}"/>
    <cellStyle name="Normal 11 8 7 4 2 2" xfId="10275" xr:uid="{00000000-0005-0000-0000-000018280000}"/>
    <cellStyle name="Normal 11 8 7 4 2_QR_TAB_1.4_1.5_1.11" xfId="10276" xr:uid="{00000000-0005-0000-0000-000019280000}"/>
    <cellStyle name="Normal 11 8 7 4 3" xfId="10277" xr:uid="{00000000-0005-0000-0000-00001A280000}"/>
    <cellStyle name="Normal 11 8 7 4_QR_TAB_1.4_1.5_1.11" xfId="10278" xr:uid="{00000000-0005-0000-0000-00001B280000}"/>
    <cellStyle name="Normal 11 8 7 5" xfId="10279" xr:uid="{00000000-0005-0000-0000-00001C280000}"/>
    <cellStyle name="Normal 11 8 7 5 2" xfId="10280" xr:uid="{00000000-0005-0000-0000-00001D280000}"/>
    <cellStyle name="Normal 11 8 7 5_QR_TAB_1.4_1.5_1.11" xfId="10281" xr:uid="{00000000-0005-0000-0000-00001E280000}"/>
    <cellStyle name="Normal 11 8 7 6" xfId="10282" xr:uid="{00000000-0005-0000-0000-00001F280000}"/>
    <cellStyle name="Normal 11 8 7_checks flows" xfId="10283" xr:uid="{00000000-0005-0000-0000-000020280000}"/>
    <cellStyle name="Normal 11 8 8" xfId="10284" xr:uid="{00000000-0005-0000-0000-000021280000}"/>
    <cellStyle name="Normal 11 8 8 2" xfId="10285" xr:uid="{00000000-0005-0000-0000-000022280000}"/>
    <cellStyle name="Normal 11 8 8 2 2" xfId="10286" xr:uid="{00000000-0005-0000-0000-000023280000}"/>
    <cellStyle name="Normal 11 8 8 2 2 2" xfId="10287" xr:uid="{00000000-0005-0000-0000-000024280000}"/>
    <cellStyle name="Normal 11 8 8 2 2 2 2" xfId="10288" xr:uid="{00000000-0005-0000-0000-000025280000}"/>
    <cellStyle name="Normal 11 8 8 2 2 2_QR_TAB_1.4_1.5_1.11" xfId="10289" xr:uid="{00000000-0005-0000-0000-000026280000}"/>
    <cellStyle name="Normal 11 8 8 2 2 3" xfId="10290" xr:uid="{00000000-0005-0000-0000-000027280000}"/>
    <cellStyle name="Normal 11 8 8 2 2_QR_TAB_1.4_1.5_1.11" xfId="10291" xr:uid="{00000000-0005-0000-0000-000028280000}"/>
    <cellStyle name="Normal 11 8 8 2 3" xfId="10292" xr:uid="{00000000-0005-0000-0000-000029280000}"/>
    <cellStyle name="Normal 11 8 8 2 3 2" xfId="10293" xr:uid="{00000000-0005-0000-0000-00002A280000}"/>
    <cellStyle name="Normal 11 8 8 2 3_QR_TAB_1.4_1.5_1.11" xfId="10294" xr:uid="{00000000-0005-0000-0000-00002B280000}"/>
    <cellStyle name="Normal 11 8 8 2 4" xfId="10295" xr:uid="{00000000-0005-0000-0000-00002C280000}"/>
    <cellStyle name="Normal 11 8 8 2_QR_TAB_1.4_1.5_1.11" xfId="10296" xr:uid="{00000000-0005-0000-0000-00002D280000}"/>
    <cellStyle name="Normal 11 8 8 3" xfId="10297" xr:uid="{00000000-0005-0000-0000-00002E280000}"/>
    <cellStyle name="Normal 11 8 8 3 2" xfId="10298" xr:uid="{00000000-0005-0000-0000-00002F280000}"/>
    <cellStyle name="Normal 11 8 8 3 2 2" xfId="10299" xr:uid="{00000000-0005-0000-0000-000030280000}"/>
    <cellStyle name="Normal 11 8 8 3 2_QR_TAB_1.4_1.5_1.11" xfId="10300" xr:uid="{00000000-0005-0000-0000-000031280000}"/>
    <cellStyle name="Normal 11 8 8 3 3" xfId="10301" xr:uid="{00000000-0005-0000-0000-000032280000}"/>
    <cellStyle name="Normal 11 8 8 3_QR_TAB_1.4_1.5_1.11" xfId="10302" xr:uid="{00000000-0005-0000-0000-000033280000}"/>
    <cellStyle name="Normal 11 8 8 4" xfId="10303" xr:uid="{00000000-0005-0000-0000-000034280000}"/>
    <cellStyle name="Normal 11 8 8 4 2" xfId="10304" xr:uid="{00000000-0005-0000-0000-000035280000}"/>
    <cellStyle name="Normal 11 8 8 4_QR_TAB_1.4_1.5_1.11" xfId="10305" xr:uid="{00000000-0005-0000-0000-000036280000}"/>
    <cellStyle name="Normal 11 8 8 5" xfId="10306" xr:uid="{00000000-0005-0000-0000-000037280000}"/>
    <cellStyle name="Normal 11 8 8_checks flows" xfId="10307" xr:uid="{00000000-0005-0000-0000-000038280000}"/>
    <cellStyle name="Normal 11 8 9" xfId="10308" xr:uid="{00000000-0005-0000-0000-000039280000}"/>
    <cellStyle name="Normal 11 8 9 2" xfId="10309" xr:uid="{00000000-0005-0000-0000-00003A280000}"/>
    <cellStyle name="Normal 11 8 9 2 2" xfId="10310" xr:uid="{00000000-0005-0000-0000-00003B280000}"/>
    <cellStyle name="Normal 11 8 9 2 2 2" xfId="10311" xr:uid="{00000000-0005-0000-0000-00003C280000}"/>
    <cellStyle name="Normal 11 8 9 2 2_QR_TAB_1.4_1.5_1.11" xfId="10312" xr:uid="{00000000-0005-0000-0000-00003D280000}"/>
    <cellStyle name="Normal 11 8 9 2 3" xfId="10313" xr:uid="{00000000-0005-0000-0000-00003E280000}"/>
    <cellStyle name="Normal 11 8 9 2_QR_TAB_1.4_1.5_1.11" xfId="10314" xr:uid="{00000000-0005-0000-0000-00003F280000}"/>
    <cellStyle name="Normal 11 8 9 3" xfId="10315" xr:uid="{00000000-0005-0000-0000-000040280000}"/>
    <cellStyle name="Normal 11 8 9 3 2" xfId="10316" xr:uid="{00000000-0005-0000-0000-000041280000}"/>
    <cellStyle name="Normal 11 8 9 3_QR_TAB_1.4_1.5_1.11" xfId="10317" xr:uid="{00000000-0005-0000-0000-000042280000}"/>
    <cellStyle name="Normal 11 8 9 4" xfId="10318" xr:uid="{00000000-0005-0000-0000-000043280000}"/>
    <cellStyle name="Normal 11 8 9_QR_TAB_1.4_1.5_1.11" xfId="10319" xr:uid="{00000000-0005-0000-0000-000044280000}"/>
    <cellStyle name="Normal 11 8_checks flows" xfId="10320" xr:uid="{00000000-0005-0000-0000-000045280000}"/>
    <cellStyle name="Normal 11 9" xfId="10321" xr:uid="{00000000-0005-0000-0000-000046280000}"/>
    <cellStyle name="Normal 11 9 10" xfId="10322" xr:uid="{00000000-0005-0000-0000-000047280000}"/>
    <cellStyle name="Normal 11 9 10 2" xfId="10323" xr:uid="{00000000-0005-0000-0000-000048280000}"/>
    <cellStyle name="Normal 11 9 10 2 2" xfId="10324" xr:uid="{00000000-0005-0000-0000-000049280000}"/>
    <cellStyle name="Normal 11 9 10 2_QR_TAB_1.4_1.5_1.11" xfId="10325" xr:uid="{00000000-0005-0000-0000-00004A280000}"/>
    <cellStyle name="Normal 11 9 10 3" xfId="10326" xr:uid="{00000000-0005-0000-0000-00004B280000}"/>
    <cellStyle name="Normal 11 9 10_QR_TAB_1.4_1.5_1.11" xfId="10327" xr:uid="{00000000-0005-0000-0000-00004C280000}"/>
    <cellStyle name="Normal 11 9 11" xfId="10328" xr:uid="{00000000-0005-0000-0000-00004D280000}"/>
    <cellStyle name="Normal 11 9 11 2" xfId="10329" xr:uid="{00000000-0005-0000-0000-00004E280000}"/>
    <cellStyle name="Normal 11 9 11_QR_TAB_1.4_1.5_1.11" xfId="10330" xr:uid="{00000000-0005-0000-0000-00004F280000}"/>
    <cellStyle name="Normal 11 9 12" xfId="10331" xr:uid="{00000000-0005-0000-0000-000050280000}"/>
    <cellStyle name="Normal 11 9 2" xfId="10332" xr:uid="{00000000-0005-0000-0000-000051280000}"/>
    <cellStyle name="Normal 11 9 2 2" xfId="10333" xr:uid="{00000000-0005-0000-0000-000052280000}"/>
    <cellStyle name="Normal 11 9 2 2 2" xfId="10334" xr:uid="{00000000-0005-0000-0000-000053280000}"/>
    <cellStyle name="Normal 11 9 2 2 2 2" xfId="10335" xr:uid="{00000000-0005-0000-0000-000054280000}"/>
    <cellStyle name="Normal 11 9 2 2 2 2 2" xfId="10336" xr:uid="{00000000-0005-0000-0000-000055280000}"/>
    <cellStyle name="Normal 11 9 2 2 2 2 2 2" xfId="10337" xr:uid="{00000000-0005-0000-0000-000056280000}"/>
    <cellStyle name="Normal 11 9 2 2 2 2 2_QR_TAB_1.4_1.5_1.11" xfId="10338" xr:uid="{00000000-0005-0000-0000-000057280000}"/>
    <cellStyle name="Normal 11 9 2 2 2 2 3" xfId="10339" xr:uid="{00000000-0005-0000-0000-000058280000}"/>
    <cellStyle name="Normal 11 9 2 2 2 2_QR_TAB_1.4_1.5_1.11" xfId="10340" xr:uid="{00000000-0005-0000-0000-000059280000}"/>
    <cellStyle name="Normal 11 9 2 2 2 3" xfId="10341" xr:uid="{00000000-0005-0000-0000-00005A280000}"/>
    <cellStyle name="Normal 11 9 2 2 2 3 2" xfId="10342" xr:uid="{00000000-0005-0000-0000-00005B280000}"/>
    <cellStyle name="Normal 11 9 2 2 2 3_QR_TAB_1.4_1.5_1.11" xfId="10343" xr:uid="{00000000-0005-0000-0000-00005C280000}"/>
    <cellStyle name="Normal 11 9 2 2 2 4" xfId="10344" xr:uid="{00000000-0005-0000-0000-00005D280000}"/>
    <cellStyle name="Normal 11 9 2 2 2_QR_TAB_1.4_1.5_1.11" xfId="10345" xr:uid="{00000000-0005-0000-0000-00005E280000}"/>
    <cellStyle name="Normal 11 9 2 2 3" xfId="10346" xr:uid="{00000000-0005-0000-0000-00005F280000}"/>
    <cellStyle name="Normal 11 9 2 2 3 2" xfId="10347" xr:uid="{00000000-0005-0000-0000-000060280000}"/>
    <cellStyle name="Normal 11 9 2 2 3 2 2" xfId="10348" xr:uid="{00000000-0005-0000-0000-000061280000}"/>
    <cellStyle name="Normal 11 9 2 2 3 2 2 2" xfId="10349" xr:uid="{00000000-0005-0000-0000-000062280000}"/>
    <cellStyle name="Normal 11 9 2 2 3 2 2_QR_TAB_1.4_1.5_1.11" xfId="10350" xr:uid="{00000000-0005-0000-0000-000063280000}"/>
    <cellStyle name="Normal 11 9 2 2 3 2 3" xfId="10351" xr:uid="{00000000-0005-0000-0000-000064280000}"/>
    <cellStyle name="Normal 11 9 2 2 3 2_QR_TAB_1.4_1.5_1.11" xfId="10352" xr:uid="{00000000-0005-0000-0000-000065280000}"/>
    <cellStyle name="Normal 11 9 2 2 3_QR_TAB_1.4_1.5_1.11" xfId="10353" xr:uid="{00000000-0005-0000-0000-000066280000}"/>
    <cellStyle name="Normal 11 9 2 2 4" xfId="10354" xr:uid="{00000000-0005-0000-0000-000067280000}"/>
    <cellStyle name="Normal 11 9 2 2 4 2" xfId="10355" xr:uid="{00000000-0005-0000-0000-000068280000}"/>
    <cellStyle name="Normal 11 9 2 2 4 2 2" xfId="10356" xr:uid="{00000000-0005-0000-0000-000069280000}"/>
    <cellStyle name="Normal 11 9 2 2 4 2_QR_TAB_1.4_1.5_1.11" xfId="10357" xr:uid="{00000000-0005-0000-0000-00006A280000}"/>
    <cellStyle name="Normal 11 9 2 2 4 3" xfId="10358" xr:uid="{00000000-0005-0000-0000-00006B280000}"/>
    <cellStyle name="Normal 11 9 2 2 4_QR_TAB_1.4_1.5_1.11" xfId="10359" xr:uid="{00000000-0005-0000-0000-00006C280000}"/>
    <cellStyle name="Normal 11 9 2 2 5" xfId="10360" xr:uid="{00000000-0005-0000-0000-00006D280000}"/>
    <cellStyle name="Normal 11 9 2 2 5 2" xfId="10361" xr:uid="{00000000-0005-0000-0000-00006E280000}"/>
    <cellStyle name="Normal 11 9 2 2 5_QR_TAB_1.4_1.5_1.11" xfId="10362" xr:uid="{00000000-0005-0000-0000-00006F280000}"/>
    <cellStyle name="Normal 11 9 2 2 6" xfId="10363" xr:uid="{00000000-0005-0000-0000-000070280000}"/>
    <cellStyle name="Normal 11 9 2 2_checks flows" xfId="10364" xr:uid="{00000000-0005-0000-0000-000071280000}"/>
    <cellStyle name="Normal 11 9 2 3" xfId="10365" xr:uid="{00000000-0005-0000-0000-000072280000}"/>
    <cellStyle name="Normal 11 9 2 3 2" xfId="10366" xr:uid="{00000000-0005-0000-0000-000073280000}"/>
    <cellStyle name="Normal 11 9 2 3 2 2" xfId="10367" xr:uid="{00000000-0005-0000-0000-000074280000}"/>
    <cellStyle name="Normal 11 9 2 3 2 2 2" xfId="10368" xr:uid="{00000000-0005-0000-0000-000075280000}"/>
    <cellStyle name="Normal 11 9 2 3 2 2 2 2" xfId="10369" xr:uid="{00000000-0005-0000-0000-000076280000}"/>
    <cellStyle name="Normal 11 9 2 3 2 2 2_QR_TAB_1.4_1.5_1.11" xfId="10370" xr:uid="{00000000-0005-0000-0000-000077280000}"/>
    <cellStyle name="Normal 11 9 2 3 2 2 3" xfId="10371" xr:uid="{00000000-0005-0000-0000-000078280000}"/>
    <cellStyle name="Normal 11 9 2 3 2 2_QR_TAB_1.4_1.5_1.11" xfId="10372" xr:uid="{00000000-0005-0000-0000-000079280000}"/>
    <cellStyle name="Normal 11 9 2 3 2 3" xfId="10373" xr:uid="{00000000-0005-0000-0000-00007A280000}"/>
    <cellStyle name="Normal 11 9 2 3 2 3 2" xfId="10374" xr:uid="{00000000-0005-0000-0000-00007B280000}"/>
    <cellStyle name="Normal 11 9 2 3 2 3_QR_TAB_1.4_1.5_1.11" xfId="10375" xr:uid="{00000000-0005-0000-0000-00007C280000}"/>
    <cellStyle name="Normal 11 9 2 3 2 4" xfId="10376" xr:uid="{00000000-0005-0000-0000-00007D280000}"/>
    <cellStyle name="Normal 11 9 2 3 2_QR_TAB_1.4_1.5_1.11" xfId="10377" xr:uid="{00000000-0005-0000-0000-00007E280000}"/>
    <cellStyle name="Normal 11 9 2 3 3" xfId="10378" xr:uid="{00000000-0005-0000-0000-00007F280000}"/>
    <cellStyle name="Normal 11 9 2 3 3 2" xfId="10379" xr:uid="{00000000-0005-0000-0000-000080280000}"/>
    <cellStyle name="Normal 11 9 2 3 3 2 2" xfId="10380" xr:uid="{00000000-0005-0000-0000-000081280000}"/>
    <cellStyle name="Normal 11 9 2 3 3 2_QR_TAB_1.4_1.5_1.11" xfId="10381" xr:uid="{00000000-0005-0000-0000-000082280000}"/>
    <cellStyle name="Normal 11 9 2 3 3 3" xfId="10382" xr:uid="{00000000-0005-0000-0000-000083280000}"/>
    <cellStyle name="Normal 11 9 2 3 3_QR_TAB_1.4_1.5_1.11" xfId="10383" xr:uid="{00000000-0005-0000-0000-000084280000}"/>
    <cellStyle name="Normal 11 9 2 3 4" xfId="10384" xr:uid="{00000000-0005-0000-0000-000085280000}"/>
    <cellStyle name="Normal 11 9 2 3 4 2" xfId="10385" xr:uid="{00000000-0005-0000-0000-000086280000}"/>
    <cellStyle name="Normal 11 9 2 3 4_QR_TAB_1.4_1.5_1.11" xfId="10386" xr:uid="{00000000-0005-0000-0000-000087280000}"/>
    <cellStyle name="Normal 11 9 2 3 5" xfId="10387" xr:uid="{00000000-0005-0000-0000-000088280000}"/>
    <cellStyle name="Normal 11 9 2 3_checks flows" xfId="10388" xr:uid="{00000000-0005-0000-0000-000089280000}"/>
    <cellStyle name="Normal 11 9 2 4" xfId="10389" xr:uid="{00000000-0005-0000-0000-00008A280000}"/>
    <cellStyle name="Normal 11 9 2 4 2" xfId="10390" xr:uid="{00000000-0005-0000-0000-00008B280000}"/>
    <cellStyle name="Normal 11 9 2 4 2 2" xfId="10391" xr:uid="{00000000-0005-0000-0000-00008C280000}"/>
    <cellStyle name="Normal 11 9 2 4 2 2 2" xfId="10392" xr:uid="{00000000-0005-0000-0000-00008D280000}"/>
    <cellStyle name="Normal 11 9 2 4 2 2_QR_TAB_1.4_1.5_1.11" xfId="10393" xr:uid="{00000000-0005-0000-0000-00008E280000}"/>
    <cellStyle name="Normal 11 9 2 4 2 3" xfId="10394" xr:uid="{00000000-0005-0000-0000-00008F280000}"/>
    <cellStyle name="Normal 11 9 2 4 2_QR_TAB_1.4_1.5_1.11" xfId="10395" xr:uid="{00000000-0005-0000-0000-000090280000}"/>
    <cellStyle name="Normal 11 9 2 4 3" xfId="10396" xr:uid="{00000000-0005-0000-0000-000091280000}"/>
    <cellStyle name="Normal 11 9 2 4 3 2" xfId="10397" xr:uid="{00000000-0005-0000-0000-000092280000}"/>
    <cellStyle name="Normal 11 9 2 4 3_QR_TAB_1.4_1.5_1.11" xfId="10398" xr:uid="{00000000-0005-0000-0000-000093280000}"/>
    <cellStyle name="Normal 11 9 2 4 4" xfId="10399" xr:uid="{00000000-0005-0000-0000-000094280000}"/>
    <cellStyle name="Normal 11 9 2 4_QR_TAB_1.4_1.5_1.11" xfId="10400" xr:uid="{00000000-0005-0000-0000-000095280000}"/>
    <cellStyle name="Normal 11 9 2 5" xfId="10401" xr:uid="{00000000-0005-0000-0000-000096280000}"/>
    <cellStyle name="Normal 11 9 2 5 2" xfId="10402" xr:uid="{00000000-0005-0000-0000-000097280000}"/>
    <cellStyle name="Normal 11 9 2 5 2 2" xfId="10403" xr:uid="{00000000-0005-0000-0000-000098280000}"/>
    <cellStyle name="Normal 11 9 2 5 2 2 2" xfId="10404" xr:uid="{00000000-0005-0000-0000-000099280000}"/>
    <cellStyle name="Normal 11 9 2 5 2 2_QR_TAB_1.4_1.5_1.11" xfId="10405" xr:uid="{00000000-0005-0000-0000-00009A280000}"/>
    <cellStyle name="Normal 11 9 2 5 2 3" xfId="10406" xr:uid="{00000000-0005-0000-0000-00009B280000}"/>
    <cellStyle name="Normal 11 9 2 5 2_QR_TAB_1.4_1.5_1.11" xfId="10407" xr:uid="{00000000-0005-0000-0000-00009C280000}"/>
    <cellStyle name="Normal 11 9 2 5_QR_TAB_1.4_1.5_1.11" xfId="10408" xr:uid="{00000000-0005-0000-0000-00009D280000}"/>
    <cellStyle name="Normal 11 9 2 6" xfId="10409" xr:uid="{00000000-0005-0000-0000-00009E280000}"/>
    <cellStyle name="Normal 11 9 2 6 2" xfId="10410" xr:uid="{00000000-0005-0000-0000-00009F280000}"/>
    <cellStyle name="Normal 11 9 2 6 2 2" xfId="10411" xr:uid="{00000000-0005-0000-0000-0000A0280000}"/>
    <cellStyle name="Normal 11 9 2 6 2_QR_TAB_1.4_1.5_1.11" xfId="10412" xr:uid="{00000000-0005-0000-0000-0000A1280000}"/>
    <cellStyle name="Normal 11 9 2 6 3" xfId="10413" xr:uid="{00000000-0005-0000-0000-0000A2280000}"/>
    <cellStyle name="Normal 11 9 2 6_QR_TAB_1.4_1.5_1.11" xfId="10414" xr:uid="{00000000-0005-0000-0000-0000A3280000}"/>
    <cellStyle name="Normal 11 9 2 7" xfId="10415" xr:uid="{00000000-0005-0000-0000-0000A4280000}"/>
    <cellStyle name="Normal 11 9 2 7 2" xfId="10416" xr:uid="{00000000-0005-0000-0000-0000A5280000}"/>
    <cellStyle name="Normal 11 9 2 7_QR_TAB_1.4_1.5_1.11" xfId="10417" xr:uid="{00000000-0005-0000-0000-0000A6280000}"/>
    <cellStyle name="Normal 11 9 2 8" xfId="10418" xr:uid="{00000000-0005-0000-0000-0000A7280000}"/>
    <cellStyle name="Normal 11 9 2_checks flows" xfId="10419" xr:uid="{00000000-0005-0000-0000-0000A8280000}"/>
    <cellStyle name="Normal 11 9 3" xfId="10420" xr:uid="{00000000-0005-0000-0000-0000A9280000}"/>
    <cellStyle name="Normal 11 9 3 2" xfId="10421" xr:uid="{00000000-0005-0000-0000-0000AA280000}"/>
    <cellStyle name="Normal 11 9 3 2 2" xfId="10422" xr:uid="{00000000-0005-0000-0000-0000AB280000}"/>
    <cellStyle name="Normal 11 9 3 2 2 2" xfId="10423" xr:uid="{00000000-0005-0000-0000-0000AC280000}"/>
    <cellStyle name="Normal 11 9 3 2 2 2 2" xfId="10424" xr:uid="{00000000-0005-0000-0000-0000AD280000}"/>
    <cellStyle name="Normal 11 9 3 2 2 2_QR_TAB_1.4_1.5_1.11" xfId="10425" xr:uid="{00000000-0005-0000-0000-0000AE280000}"/>
    <cellStyle name="Normal 11 9 3 2 2 3" xfId="10426" xr:uid="{00000000-0005-0000-0000-0000AF280000}"/>
    <cellStyle name="Normal 11 9 3 2 2_QR_TAB_1.4_1.5_1.11" xfId="10427" xr:uid="{00000000-0005-0000-0000-0000B0280000}"/>
    <cellStyle name="Normal 11 9 3 2 3" xfId="10428" xr:uid="{00000000-0005-0000-0000-0000B1280000}"/>
    <cellStyle name="Normal 11 9 3 2 3 2" xfId="10429" xr:uid="{00000000-0005-0000-0000-0000B2280000}"/>
    <cellStyle name="Normal 11 9 3 2 3_QR_TAB_1.4_1.5_1.11" xfId="10430" xr:uid="{00000000-0005-0000-0000-0000B3280000}"/>
    <cellStyle name="Normal 11 9 3 2 4" xfId="10431" xr:uid="{00000000-0005-0000-0000-0000B4280000}"/>
    <cellStyle name="Normal 11 9 3 2_QR_TAB_1.4_1.5_1.11" xfId="10432" xr:uid="{00000000-0005-0000-0000-0000B5280000}"/>
    <cellStyle name="Normal 11 9 3 3" xfId="10433" xr:uid="{00000000-0005-0000-0000-0000B6280000}"/>
    <cellStyle name="Normal 11 9 3 3 2" xfId="10434" xr:uid="{00000000-0005-0000-0000-0000B7280000}"/>
    <cellStyle name="Normal 11 9 3 3 2 2" xfId="10435" xr:uid="{00000000-0005-0000-0000-0000B8280000}"/>
    <cellStyle name="Normal 11 9 3 3 2 2 2" xfId="10436" xr:uid="{00000000-0005-0000-0000-0000B9280000}"/>
    <cellStyle name="Normal 11 9 3 3 2 2_QR_TAB_1.4_1.5_1.11" xfId="10437" xr:uid="{00000000-0005-0000-0000-0000BA280000}"/>
    <cellStyle name="Normal 11 9 3 3 2 3" xfId="10438" xr:uid="{00000000-0005-0000-0000-0000BB280000}"/>
    <cellStyle name="Normal 11 9 3 3 2_QR_TAB_1.4_1.5_1.11" xfId="10439" xr:uid="{00000000-0005-0000-0000-0000BC280000}"/>
    <cellStyle name="Normal 11 9 3 3_QR_TAB_1.4_1.5_1.11" xfId="10440" xr:uid="{00000000-0005-0000-0000-0000BD280000}"/>
    <cellStyle name="Normal 11 9 3 4" xfId="10441" xr:uid="{00000000-0005-0000-0000-0000BE280000}"/>
    <cellStyle name="Normal 11 9 3 4 2" xfId="10442" xr:uid="{00000000-0005-0000-0000-0000BF280000}"/>
    <cellStyle name="Normal 11 9 3 4 2 2" xfId="10443" xr:uid="{00000000-0005-0000-0000-0000C0280000}"/>
    <cellStyle name="Normal 11 9 3 4 2_QR_TAB_1.4_1.5_1.11" xfId="10444" xr:uid="{00000000-0005-0000-0000-0000C1280000}"/>
    <cellStyle name="Normal 11 9 3 4 3" xfId="10445" xr:uid="{00000000-0005-0000-0000-0000C2280000}"/>
    <cellStyle name="Normal 11 9 3 4_QR_TAB_1.4_1.5_1.11" xfId="10446" xr:uid="{00000000-0005-0000-0000-0000C3280000}"/>
    <cellStyle name="Normal 11 9 3 5" xfId="10447" xr:uid="{00000000-0005-0000-0000-0000C4280000}"/>
    <cellStyle name="Normal 11 9 3 5 2" xfId="10448" xr:uid="{00000000-0005-0000-0000-0000C5280000}"/>
    <cellStyle name="Normal 11 9 3 5_QR_TAB_1.4_1.5_1.11" xfId="10449" xr:uid="{00000000-0005-0000-0000-0000C6280000}"/>
    <cellStyle name="Normal 11 9 3 6" xfId="10450" xr:uid="{00000000-0005-0000-0000-0000C7280000}"/>
    <cellStyle name="Normal 11 9 3_checks flows" xfId="10451" xr:uid="{00000000-0005-0000-0000-0000C8280000}"/>
    <cellStyle name="Normal 11 9 4" xfId="10452" xr:uid="{00000000-0005-0000-0000-0000C9280000}"/>
    <cellStyle name="Normal 11 9 4 2" xfId="10453" xr:uid="{00000000-0005-0000-0000-0000CA280000}"/>
    <cellStyle name="Normal 11 9 4 2 2" xfId="10454" xr:uid="{00000000-0005-0000-0000-0000CB280000}"/>
    <cellStyle name="Normal 11 9 4 2 2 2" xfId="10455" xr:uid="{00000000-0005-0000-0000-0000CC280000}"/>
    <cellStyle name="Normal 11 9 4 2 2 2 2" xfId="10456" xr:uid="{00000000-0005-0000-0000-0000CD280000}"/>
    <cellStyle name="Normal 11 9 4 2 2 2_QR_TAB_1.4_1.5_1.11" xfId="10457" xr:uid="{00000000-0005-0000-0000-0000CE280000}"/>
    <cellStyle name="Normal 11 9 4 2 2 3" xfId="10458" xr:uid="{00000000-0005-0000-0000-0000CF280000}"/>
    <cellStyle name="Normal 11 9 4 2 2_QR_TAB_1.4_1.5_1.11" xfId="10459" xr:uid="{00000000-0005-0000-0000-0000D0280000}"/>
    <cellStyle name="Normal 11 9 4 2 3" xfId="10460" xr:uid="{00000000-0005-0000-0000-0000D1280000}"/>
    <cellStyle name="Normal 11 9 4 2 3 2" xfId="10461" xr:uid="{00000000-0005-0000-0000-0000D2280000}"/>
    <cellStyle name="Normal 11 9 4 2 3_QR_TAB_1.4_1.5_1.11" xfId="10462" xr:uid="{00000000-0005-0000-0000-0000D3280000}"/>
    <cellStyle name="Normal 11 9 4 2 4" xfId="10463" xr:uid="{00000000-0005-0000-0000-0000D4280000}"/>
    <cellStyle name="Normal 11 9 4 2_QR_TAB_1.4_1.5_1.11" xfId="10464" xr:uid="{00000000-0005-0000-0000-0000D5280000}"/>
    <cellStyle name="Normal 11 9 4 3" xfId="10465" xr:uid="{00000000-0005-0000-0000-0000D6280000}"/>
    <cellStyle name="Normal 11 9 4 3 2" xfId="10466" xr:uid="{00000000-0005-0000-0000-0000D7280000}"/>
    <cellStyle name="Normal 11 9 4 3 2 2" xfId="10467" xr:uid="{00000000-0005-0000-0000-0000D8280000}"/>
    <cellStyle name="Normal 11 9 4 3 2 2 2" xfId="10468" xr:uid="{00000000-0005-0000-0000-0000D9280000}"/>
    <cellStyle name="Normal 11 9 4 3 2 2_QR_TAB_1.4_1.5_1.11" xfId="10469" xr:uid="{00000000-0005-0000-0000-0000DA280000}"/>
    <cellStyle name="Normal 11 9 4 3 2 3" xfId="10470" xr:uid="{00000000-0005-0000-0000-0000DB280000}"/>
    <cellStyle name="Normal 11 9 4 3 2_QR_TAB_1.4_1.5_1.11" xfId="10471" xr:uid="{00000000-0005-0000-0000-0000DC280000}"/>
    <cellStyle name="Normal 11 9 4 3_QR_TAB_1.4_1.5_1.11" xfId="10472" xr:uid="{00000000-0005-0000-0000-0000DD280000}"/>
    <cellStyle name="Normal 11 9 4 4" xfId="10473" xr:uid="{00000000-0005-0000-0000-0000DE280000}"/>
    <cellStyle name="Normal 11 9 4 4 2" xfId="10474" xr:uid="{00000000-0005-0000-0000-0000DF280000}"/>
    <cellStyle name="Normal 11 9 4 4 2 2" xfId="10475" xr:uid="{00000000-0005-0000-0000-0000E0280000}"/>
    <cellStyle name="Normal 11 9 4 4 2_QR_TAB_1.4_1.5_1.11" xfId="10476" xr:uid="{00000000-0005-0000-0000-0000E1280000}"/>
    <cellStyle name="Normal 11 9 4 4 3" xfId="10477" xr:uid="{00000000-0005-0000-0000-0000E2280000}"/>
    <cellStyle name="Normal 11 9 4 4_QR_TAB_1.4_1.5_1.11" xfId="10478" xr:uid="{00000000-0005-0000-0000-0000E3280000}"/>
    <cellStyle name="Normal 11 9 4 5" xfId="10479" xr:uid="{00000000-0005-0000-0000-0000E4280000}"/>
    <cellStyle name="Normal 11 9 4 5 2" xfId="10480" xr:uid="{00000000-0005-0000-0000-0000E5280000}"/>
    <cellStyle name="Normal 11 9 4 5_QR_TAB_1.4_1.5_1.11" xfId="10481" xr:uid="{00000000-0005-0000-0000-0000E6280000}"/>
    <cellStyle name="Normal 11 9 4 6" xfId="10482" xr:uid="{00000000-0005-0000-0000-0000E7280000}"/>
    <cellStyle name="Normal 11 9 4_checks flows" xfId="10483" xr:uid="{00000000-0005-0000-0000-0000E8280000}"/>
    <cellStyle name="Normal 11 9 5" xfId="10484" xr:uid="{00000000-0005-0000-0000-0000E9280000}"/>
    <cellStyle name="Normal 11 9 5 2" xfId="10485" xr:uid="{00000000-0005-0000-0000-0000EA280000}"/>
    <cellStyle name="Normal 11 9 5 2 2" xfId="10486" xr:uid="{00000000-0005-0000-0000-0000EB280000}"/>
    <cellStyle name="Normal 11 9 5 2 2 2" xfId="10487" xr:uid="{00000000-0005-0000-0000-0000EC280000}"/>
    <cellStyle name="Normal 11 9 5 2 2 2 2" xfId="10488" xr:uid="{00000000-0005-0000-0000-0000ED280000}"/>
    <cellStyle name="Normal 11 9 5 2 2 2_QR_TAB_1.4_1.5_1.11" xfId="10489" xr:uid="{00000000-0005-0000-0000-0000EE280000}"/>
    <cellStyle name="Normal 11 9 5 2 2 3" xfId="10490" xr:uid="{00000000-0005-0000-0000-0000EF280000}"/>
    <cellStyle name="Normal 11 9 5 2 2_QR_TAB_1.4_1.5_1.11" xfId="10491" xr:uid="{00000000-0005-0000-0000-0000F0280000}"/>
    <cellStyle name="Normal 11 9 5 2 3" xfId="10492" xr:uid="{00000000-0005-0000-0000-0000F1280000}"/>
    <cellStyle name="Normal 11 9 5 2 3 2" xfId="10493" xr:uid="{00000000-0005-0000-0000-0000F2280000}"/>
    <cellStyle name="Normal 11 9 5 2 3_QR_TAB_1.4_1.5_1.11" xfId="10494" xr:uid="{00000000-0005-0000-0000-0000F3280000}"/>
    <cellStyle name="Normal 11 9 5 2 4" xfId="10495" xr:uid="{00000000-0005-0000-0000-0000F4280000}"/>
    <cellStyle name="Normal 11 9 5 2_QR_TAB_1.4_1.5_1.11" xfId="10496" xr:uid="{00000000-0005-0000-0000-0000F5280000}"/>
    <cellStyle name="Normal 11 9 5 3" xfId="10497" xr:uid="{00000000-0005-0000-0000-0000F6280000}"/>
    <cellStyle name="Normal 11 9 5 3 2" xfId="10498" xr:uid="{00000000-0005-0000-0000-0000F7280000}"/>
    <cellStyle name="Normal 11 9 5 3 2 2" xfId="10499" xr:uid="{00000000-0005-0000-0000-0000F8280000}"/>
    <cellStyle name="Normal 11 9 5 3 2 2 2" xfId="10500" xr:uid="{00000000-0005-0000-0000-0000F9280000}"/>
    <cellStyle name="Normal 11 9 5 3 2 2_QR_TAB_1.4_1.5_1.11" xfId="10501" xr:uid="{00000000-0005-0000-0000-0000FA280000}"/>
    <cellStyle name="Normal 11 9 5 3 2 3" xfId="10502" xr:uid="{00000000-0005-0000-0000-0000FB280000}"/>
    <cellStyle name="Normal 11 9 5 3 2_QR_TAB_1.4_1.5_1.11" xfId="10503" xr:uid="{00000000-0005-0000-0000-0000FC280000}"/>
    <cellStyle name="Normal 11 9 5 3_QR_TAB_1.4_1.5_1.11" xfId="10504" xr:uid="{00000000-0005-0000-0000-0000FD280000}"/>
    <cellStyle name="Normal 11 9 5 4" xfId="10505" xr:uid="{00000000-0005-0000-0000-0000FE280000}"/>
    <cellStyle name="Normal 11 9 5 4 2" xfId="10506" xr:uid="{00000000-0005-0000-0000-0000FF280000}"/>
    <cellStyle name="Normal 11 9 5 4 2 2" xfId="10507" xr:uid="{00000000-0005-0000-0000-000000290000}"/>
    <cellStyle name="Normal 11 9 5 4 2_QR_TAB_1.4_1.5_1.11" xfId="10508" xr:uid="{00000000-0005-0000-0000-000001290000}"/>
    <cellStyle name="Normal 11 9 5 4 3" xfId="10509" xr:uid="{00000000-0005-0000-0000-000002290000}"/>
    <cellStyle name="Normal 11 9 5 4_QR_TAB_1.4_1.5_1.11" xfId="10510" xr:uid="{00000000-0005-0000-0000-000003290000}"/>
    <cellStyle name="Normal 11 9 5 5" xfId="10511" xr:uid="{00000000-0005-0000-0000-000004290000}"/>
    <cellStyle name="Normal 11 9 5 5 2" xfId="10512" xr:uid="{00000000-0005-0000-0000-000005290000}"/>
    <cellStyle name="Normal 11 9 5 5_QR_TAB_1.4_1.5_1.11" xfId="10513" xr:uid="{00000000-0005-0000-0000-000006290000}"/>
    <cellStyle name="Normal 11 9 5 6" xfId="10514" xr:uid="{00000000-0005-0000-0000-000007290000}"/>
    <cellStyle name="Normal 11 9 5_checks flows" xfId="10515" xr:uid="{00000000-0005-0000-0000-000008290000}"/>
    <cellStyle name="Normal 11 9 6" xfId="10516" xr:uid="{00000000-0005-0000-0000-000009290000}"/>
    <cellStyle name="Normal 11 9 6 2" xfId="10517" xr:uid="{00000000-0005-0000-0000-00000A290000}"/>
    <cellStyle name="Normal 11 9 6 2 2" xfId="10518" xr:uid="{00000000-0005-0000-0000-00000B290000}"/>
    <cellStyle name="Normal 11 9 6 2 2 2" xfId="10519" xr:uid="{00000000-0005-0000-0000-00000C290000}"/>
    <cellStyle name="Normal 11 9 6 2 2 2 2" xfId="10520" xr:uid="{00000000-0005-0000-0000-00000D290000}"/>
    <cellStyle name="Normal 11 9 6 2 2 2_QR_TAB_1.4_1.5_1.11" xfId="10521" xr:uid="{00000000-0005-0000-0000-00000E290000}"/>
    <cellStyle name="Normal 11 9 6 2 2 3" xfId="10522" xr:uid="{00000000-0005-0000-0000-00000F290000}"/>
    <cellStyle name="Normal 11 9 6 2 2_QR_TAB_1.4_1.5_1.11" xfId="10523" xr:uid="{00000000-0005-0000-0000-000010290000}"/>
    <cellStyle name="Normal 11 9 6 2 3" xfId="10524" xr:uid="{00000000-0005-0000-0000-000011290000}"/>
    <cellStyle name="Normal 11 9 6 2 3 2" xfId="10525" xr:uid="{00000000-0005-0000-0000-000012290000}"/>
    <cellStyle name="Normal 11 9 6 2 3_QR_TAB_1.4_1.5_1.11" xfId="10526" xr:uid="{00000000-0005-0000-0000-000013290000}"/>
    <cellStyle name="Normal 11 9 6 2 4" xfId="10527" xr:uid="{00000000-0005-0000-0000-000014290000}"/>
    <cellStyle name="Normal 11 9 6 2_QR_TAB_1.4_1.5_1.11" xfId="10528" xr:uid="{00000000-0005-0000-0000-000015290000}"/>
    <cellStyle name="Normal 11 9 6 3" xfId="10529" xr:uid="{00000000-0005-0000-0000-000016290000}"/>
    <cellStyle name="Normal 11 9 6 3 2" xfId="10530" xr:uid="{00000000-0005-0000-0000-000017290000}"/>
    <cellStyle name="Normal 11 9 6 3 2 2" xfId="10531" xr:uid="{00000000-0005-0000-0000-000018290000}"/>
    <cellStyle name="Normal 11 9 6 3 2 2 2" xfId="10532" xr:uid="{00000000-0005-0000-0000-000019290000}"/>
    <cellStyle name="Normal 11 9 6 3 2 2_QR_TAB_1.4_1.5_1.11" xfId="10533" xr:uid="{00000000-0005-0000-0000-00001A290000}"/>
    <cellStyle name="Normal 11 9 6 3 2 3" xfId="10534" xr:uid="{00000000-0005-0000-0000-00001B290000}"/>
    <cellStyle name="Normal 11 9 6 3 2_QR_TAB_1.4_1.5_1.11" xfId="10535" xr:uid="{00000000-0005-0000-0000-00001C290000}"/>
    <cellStyle name="Normal 11 9 6 3_QR_TAB_1.4_1.5_1.11" xfId="10536" xr:uid="{00000000-0005-0000-0000-00001D290000}"/>
    <cellStyle name="Normal 11 9 6 4" xfId="10537" xr:uid="{00000000-0005-0000-0000-00001E290000}"/>
    <cellStyle name="Normal 11 9 6 4 2" xfId="10538" xr:uid="{00000000-0005-0000-0000-00001F290000}"/>
    <cellStyle name="Normal 11 9 6 4 2 2" xfId="10539" xr:uid="{00000000-0005-0000-0000-000020290000}"/>
    <cellStyle name="Normal 11 9 6 4 2_QR_TAB_1.4_1.5_1.11" xfId="10540" xr:uid="{00000000-0005-0000-0000-000021290000}"/>
    <cellStyle name="Normal 11 9 6 4 3" xfId="10541" xr:uid="{00000000-0005-0000-0000-000022290000}"/>
    <cellStyle name="Normal 11 9 6 4_QR_TAB_1.4_1.5_1.11" xfId="10542" xr:uid="{00000000-0005-0000-0000-000023290000}"/>
    <cellStyle name="Normal 11 9 6 5" xfId="10543" xr:uid="{00000000-0005-0000-0000-000024290000}"/>
    <cellStyle name="Normal 11 9 6 5 2" xfId="10544" xr:uid="{00000000-0005-0000-0000-000025290000}"/>
    <cellStyle name="Normal 11 9 6 5_QR_TAB_1.4_1.5_1.11" xfId="10545" xr:uid="{00000000-0005-0000-0000-000026290000}"/>
    <cellStyle name="Normal 11 9 6 6" xfId="10546" xr:uid="{00000000-0005-0000-0000-000027290000}"/>
    <cellStyle name="Normal 11 9 6_checks flows" xfId="10547" xr:uid="{00000000-0005-0000-0000-000028290000}"/>
    <cellStyle name="Normal 11 9 7" xfId="10548" xr:uid="{00000000-0005-0000-0000-000029290000}"/>
    <cellStyle name="Normal 11 9 7 2" xfId="10549" xr:uid="{00000000-0005-0000-0000-00002A290000}"/>
    <cellStyle name="Normal 11 9 7 2 2" xfId="10550" xr:uid="{00000000-0005-0000-0000-00002B290000}"/>
    <cellStyle name="Normal 11 9 7 2 2 2" xfId="10551" xr:uid="{00000000-0005-0000-0000-00002C290000}"/>
    <cellStyle name="Normal 11 9 7 2 2 2 2" xfId="10552" xr:uid="{00000000-0005-0000-0000-00002D290000}"/>
    <cellStyle name="Normal 11 9 7 2 2 2_QR_TAB_1.4_1.5_1.11" xfId="10553" xr:uid="{00000000-0005-0000-0000-00002E290000}"/>
    <cellStyle name="Normal 11 9 7 2 2 3" xfId="10554" xr:uid="{00000000-0005-0000-0000-00002F290000}"/>
    <cellStyle name="Normal 11 9 7 2 2_QR_TAB_1.4_1.5_1.11" xfId="10555" xr:uid="{00000000-0005-0000-0000-000030290000}"/>
    <cellStyle name="Normal 11 9 7 2 3" xfId="10556" xr:uid="{00000000-0005-0000-0000-000031290000}"/>
    <cellStyle name="Normal 11 9 7 2 3 2" xfId="10557" xr:uid="{00000000-0005-0000-0000-000032290000}"/>
    <cellStyle name="Normal 11 9 7 2 3_QR_TAB_1.4_1.5_1.11" xfId="10558" xr:uid="{00000000-0005-0000-0000-000033290000}"/>
    <cellStyle name="Normal 11 9 7 2 4" xfId="10559" xr:uid="{00000000-0005-0000-0000-000034290000}"/>
    <cellStyle name="Normal 11 9 7 2_QR_TAB_1.4_1.5_1.11" xfId="10560" xr:uid="{00000000-0005-0000-0000-000035290000}"/>
    <cellStyle name="Normal 11 9 7 3" xfId="10561" xr:uid="{00000000-0005-0000-0000-000036290000}"/>
    <cellStyle name="Normal 11 9 7 3 2" xfId="10562" xr:uid="{00000000-0005-0000-0000-000037290000}"/>
    <cellStyle name="Normal 11 9 7 3 2 2" xfId="10563" xr:uid="{00000000-0005-0000-0000-000038290000}"/>
    <cellStyle name="Normal 11 9 7 3 2_QR_TAB_1.4_1.5_1.11" xfId="10564" xr:uid="{00000000-0005-0000-0000-000039290000}"/>
    <cellStyle name="Normal 11 9 7 3 3" xfId="10565" xr:uid="{00000000-0005-0000-0000-00003A290000}"/>
    <cellStyle name="Normal 11 9 7 3_QR_TAB_1.4_1.5_1.11" xfId="10566" xr:uid="{00000000-0005-0000-0000-00003B290000}"/>
    <cellStyle name="Normal 11 9 7 4" xfId="10567" xr:uid="{00000000-0005-0000-0000-00003C290000}"/>
    <cellStyle name="Normal 11 9 7 4 2" xfId="10568" xr:uid="{00000000-0005-0000-0000-00003D290000}"/>
    <cellStyle name="Normal 11 9 7 4_QR_TAB_1.4_1.5_1.11" xfId="10569" xr:uid="{00000000-0005-0000-0000-00003E290000}"/>
    <cellStyle name="Normal 11 9 7 5" xfId="10570" xr:uid="{00000000-0005-0000-0000-00003F290000}"/>
    <cellStyle name="Normal 11 9 7_checks flows" xfId="10571" xr:uid="{00000000-0005-0000-0000-000040290000}"/>
    <cellStyle name="Normal 11 9 8" xfId="10572" xr:uid="{00000000-0005-0000-0000-000041290000}"/>
    <cellStyle name="Normal 11 9 8 2" xfId="10573" xr:uid="{00000000-0005-0000-0000-000042290000}"/>
    <cellStyle name="Normal 11 9 8 2 2" xfId="10574" xr:uid="{00000000-0005-0000-0000-000043290000}"/>
    <cellStyle name="Normal 11 9 8 2 2 2" xfId="10575" xr:uid="{00000000-0005-0000-0000-000044290000}"/>
    <cellStyle name="Normal 11 9 8 2 2_QR_TAB_1.4_1.5_1.11" xfId="10576" xr:uid="{00000000-0005-0000-0000-000045290000}"/>
    <cellStyle name="Normal 11 9 8 2 3" xfId="10577" xr:uid="{00000000-0005-0000-0000-000046290000}"/>
    <cellStyle name="Normal 11 9 8 2_QR_TAB_1.4_1.5_1.11" xfId="10578" xr:uid="{00000000-0005-0000-0000-000047290000}"/>
    <cellStyle name="Normal 11 9 8 3" xfId="10579" xr:uid="{00000000-0005-0000-0000-000048290000}"/>
    <cellStyle name="Normal 11 9 8 3 2" xfId="10580" xr:uid="{00000000-0005-0000-0000-000049290000}"/>
    <cellStyle name="Normal 11 9 8 3_QR_TAB_1.4_1.5_1.11" xfId="10581" xr:uid="{00000000-0005-0000-0000-00004A290000}"/>
    <cellStyle name="Normal 11 9 8 4" xfId="10582" xr:uid="{00000000-0005-0000-0000-00004B290000}"/>
    <cellStyle name="Normal 11 9 8_QR_TAB_1.4_1.5_1.11" xfId="10583" xr:uid="{00000000-0005-0000-0000-00004C290000}"/>
    <cellStyle name="Normal 11 9 9" xfId="10584" xr:uid="{00000000-0005-0000-0000-00004D290000}"/>
    <cellStyle name="Normal 11 9 9 2" xfId="10585" xr:uid="{00000000-0005-0000-0000-00004E290000}"/>
    <cellStyle name="Normal 11 9 9 2 2" xfId="10586" xr:uid="{00000000-0005-0000-0000-00004F290000}"/>
    <cellStyle name="Normal 11 9 9 2 2 2" xfId="10587" xr:uid="{00000000-0005-0000-0000-000050290000}"/>
    <cellStyle name="Normal 11 9 9 2 2_QR_TAB_1.4_1.5_1.11" xfId="10588" xr:uid="{00000000-0005-0000-0000-000051290000}"/>
    <cellStyle name="Normal 11 9 9 2 3" xfId="10589" xr:uid="{00000000-0005-0000-0000-000052290000}"/>
    <cellStyle name="Normal 11 9 9 2_QR_TAB_1.4_1.5_1.11" xfId="10590" xr:uid="{00000000-0005-0000-0000-000053290000}"/>
    <cellStyle name="Normal 11 9 9_QR_TAB_1.4_1.5_1.11" xfId="10591" xr:uid="{00000000-0005-0000-0000-000054290000}"/>
    <cellStyle name="Normal 11 9_checks flows" xfId="10592" xr:uid="{00000000-0005-0000-0000-000055290000}"/>
    <cellStyle name="Normal 11_A" xfId="10593" xr:uid="{00000000-0005-0000-0000-000056290000}"/>
    <cellStyle name="Normal 12" xfId="10594" xr:uid="{00000000-0005-0000-0000-000057290000}"/>
    <cellStyle name="Normal 13" xfId="10595" xr:uid="{00000000-0005-0000-0000-000058290000}"/>
    <cellStyle name="Normal 14" xfId="10596" xr:uid="{00000000-0005-0000-0000-000059290000}"/>
    <cellStyle name="Normal 14 2" xfId="10597" xr:uid="{00000000-0005-0000-0000-00005A290000}"/>
    <cellStyle name="Normal 14_A" xfId="10598" xr:uid="{00000000-0005-0000-0000-00005B290000}"/>
    <cellStyle name="Normal 15" xfId="10599" xr:uid="{00000000-0005-0000-0000-00005C290000}"/>
    <cellStyle name="Normal 15 10" xfId="10600" xr:uid="{00000000-0005-0000-0000-00005D290000}"/>
    <cellStyle name="Normal 15 10 2" xfId="10601" xr:uid="{00000000-0005-0000-0000-00005E290000}"/>
    <cellStyle name="Normal 15 10 2 2" xfId="10602" xr:uid="{00000000-0005-0000-0000-00005F290000}"/>
    <cellStyle name="Normal 15 10 2 2 2" xfId="10603" xr:uid="{00000000-0005-0000-0000-000060290000}"/>
    <cellStyle name="Normal 15 10 2 2_QR_TAB_1.4_1.5_1.11" xfId="10604" xr:uid="{00000000-0005-0000-0000-000061290000}"/>
    <cellStyle name="Normal 15 10 2 3" xfId="10605" xr:uid="{00000000-0005-0000-0000-000062290000}"/>
    <cellStyle name="Normal 15 10 2_QR_TAB_1.4_1.5_1.11" xfId="10606" xr:uid="{00000000-0005-0000-0000-000063290000}"/>
    <cellStyle name="Normal 15 10 3" xfId="10607" xr:uid="{00000000-0005-0000-0000-000064290000}"/>
    <cellStyle name="Normal 15 10 3 2" xfId="10608" xr:uid="{00000000-0005-0000-0000-000065290000}"/>
    <cellStyle name="Normal 15 10 3_QR_TAB_1.4_1.5_1.11" xfId="10609" xr:uid="{00000000-0005-0000-0000-000066290000}"/>
    <cellStyle name="Normal 15 10 4" xfId="10610" xr:uid="{00000000-0005-0000-0000-000067290000}"/>
    <cellStyle name="Normal 15 10_QR_TAB_1.4_1.5_1.11" xfId="10611" xr:uid="{00000000-0005-0000-0000-000068290000}"/>
    <cellStyle name="Normal 15 11" xfId="10612" xr:uid="{00000000-0005-0000-0000-000069290000}"/>
    <cellStyle name="Normal 15 11 2" xfId="10613" xr:uid="{00000000-0005-0000-0000-00006A290000}"/>
    <cellStyle name="Normal 15 11 2 2" xfId="10614" xr:uid="{00000000-0005-0000-0000-00006B290000}"/>
    <cellStyle name="Normal 15 11 2 2 2" xfId="10615" xr:uid="{00000000-0005-0000-0000-00006C290000}"/>
    <cellStyle name="Normal 15 11 2 2_QR_TAB_1.4_1.5_1.11" xfId="10616" xr:uid="{00000000-0005-0000-0000-00006D290000}"/>
    <cellStyle name="Normal 15 11 2 3" xfId="10617" xr:uid="{00000000-0005-0000-0000-00006E290000}"/>
    <cellStyle name="Normal 15 11 2_QR_TAB_1.4_1.5_1.11" xfId="10618" xr:uid="{00000000-0005-0000-0000-00006F290000}"/>
    <cellStyle name="Normal 15 11_QR_TAB_1.4_1.5_1.11" xfId="10619" xr:uid="{00000000-0005-0000-0000-000070290000}"/>
    <cellStyle name="Normal 15 12" xfId="10620" xr:uid="{00000000-0005-0000-0000-000071290000}"/>
    <cellStyle name="Normal 15 12 2" xfId="10621" xr:uid="{00000000-0005-0000-0000-000072290000}"/>
    <cellStyle name="Normal 15 12 2 2" xfId="10622" xr:uid="{00000000-0005-0000-0000-000073290000}"/>
    <cellStyle name="Normal 15 12 2_QR_TAB_1.4_1.5_1.11" xfId="10623" xr:uid="{00000000-0005-0000-0000-000074290000}"/>
    <cellStyle name="Normal 15 12 3" xfId="10624" xr:uid="{00000000-0005-0000-0000-000075290000}"/>
    <cellStyle name="Normal 15 12_QR_TAB_1.4_1.5_1.11" xfId="10625" xr:uid="{00000000-0005-0000-0000-000076290000}"/>
    <cellStyle name="Normal 15 13" xfId="10626" xr:uid="{00000000-0005-0000-0000-000077290000}"/>
    <cellStyle name="Normal 15 13 2" xfId="10627" xr:uid="{00000000-0005-0000-0000-000078290000}"/>
    <cellStyle name="Normal 15 13_QR_TAB_1.4_1.5_1.11" xfId="10628" xr:uid="{00000000-0005-0000-0000-000079290000}"/>
    <cellStyle name="Normal 15 14" xfId="10629" xr:uid="{00000000-0005-0000-0000-00007A290000}"/>
    <cellStyle name="Normal 15 2" xfId="10630" xr:uid="{00000000-0005-0000-0000-00007B290000}"/>
    <cellStyle name="Normal 15 2 10" xfId="10631" xr:uid="{00000000-0005-0000-0000-00007C290000}"/>
    <cellStyle name="Normal 15 2 10 2" xfId="10632" xr:uid="{00000000-0005-0000-0000-00007D290000}"/>
    <cellStyle name="Normal 15 2 10 2 2" xfId="10633" xr:uid="{00000000-0005-0000-0000-00007E290000}"/>
    <cellStyle name="Normal 15 2 10 2 2 2" xfId="10634" xr:uid="{00000000-0005-0000-0000-00007F290000}"/>
    <cellStyle name="Normal 15 2 10 2 2_QR_TAB_1.4_1.5_1.11" xfId="10635" xr:uid="{00000000-0005-0000-0000-000080290000}"/>
    <cellStyle name="Normal 15 2 10 2 3" xfId="10636" xr:uid="{00000000-0005-0000-0000-000081290000}"/>
    <cellStyle name="Normal 15 2 10 2_QR_TAB_1.4_1.5_1.11" xfId="10637" xr:uid="{00000000-0005-0000-0000-000082290000}"/>
    <cellStyle name="Normal 15 2 10_QR_TAB_1.4_1.5_1.11" xfId="10638" xr:uid="{00000000-0005-0000-0000-000083290000}"/>
    <cellStyle name="Normal 15 2 11" xfId="10639" xr:uid="{00000000-0005-0000-0000-000084290000}"/>
    <cellStyle name="Normal 15 2 11 2" xfId="10640" xr:uid="{00000000-0005-0000-0000-000085290000}"/>
    <cellStyle name="Normal 15 2 11 2 2" xfId="10641" xr:uid="{00000000-0005-0000-0000-000086290000}"/>
    <cellStyle name="Normal 15 2 11 2_QR_TAB_1.4_1.5_1.11" xfId="10642" xr:uid="{00000000-0005-0000-0000-000087290000}"/>
    <cellStyle name="Normal 15 2 11 3" xfId="10643" xr:uid="{00000000-0005-0000-0000-000088290000}"/>
    <cellStyle name="Normal 15 2 11_QR_TAB_1.4_1.5_1.11" xfId="10644" xr:uid="{00000000-0005-0000-0000-000089290000}"/>
    <cellStyle name="Normal 15 2 12" xfId="10645" xr:uid="{00000000-0005-0000-0000-00008A290000}"/>
    <cellStyle name="Normal 15 2 12 2" xfId="10646" xr:uid="{00000000-0005-0000-0000-00008B290000}"/>
    <cellStyle name="Normal 15 2 12_QR_TAB_1.4_1.5_1.11" xfId="10647" xr:uid="{00000000-0005-0000-0000-00008C290000}"/>
    <cellStyle name="Normal 15 2 13" xfId="10648" xr:uid="{00000000-0005-0000-0000-00008D290000}"/>
    <cellStyle name="Normal 15 2 2" xfId="10649" xr:uid="{00000000-0005-0000-0000-00008E290000}"/>
    <cellStyle name="Normal 15 2 2 10" xfId="10650" xr:uid="{00000000-0005-0000-0000-00008F290000}"/>
    <cellStyle name="Normal 15 2 2 10 2" xfId="10651" xr:uid="{00000000-0005-0000-0000-000090290000}"/>
    <cellStyle name="Normal 15 2 2 10 2 2" xfId="10652" xr:uid="{00000000-0005-0000-0000-000091290000}"/>
    <cellStyle name="Normal 15 2 2 10 2_QR_TAB_1.4_1.5_1.11" xfId="10653" xr:uid="{00000000-0005-0000-0000-000092290000}"/>
    <cellStyle name="Normal 15 2 2 10 3" xfId="10654" xr:uid="{00000000-0005-0000-0000-000093290000}"/>
    <cellStyle name="Normal 15 2 2 10_QR_TAB_1.4_1.5_1.11" xfId="10655" xr:uid="{00000000-0005-0000-0000-000094290000}"/>
    <cellStyle name="Normal 15 2 2 11" xfId="10656" xr:uid="{00000000-0005-0000-0000-000095290000}"/>
    <cellStyle name="Normal 15 2 2 11 2" xfId="10657" xr:uid="{00000000-0005-0000-0000-000096290000}"/>
    <cellStyle name="Normal 15 2 2 11_QR_TAB_1.4_1.5_1.11" xfId="10658" xr:uid="{00000000-0005-0000-0000-000097290000}"/>
    <cellStyle name="Normal 15 2 2 12" xfId="10659" xr:uid="{00000000-0005-0000-0000-000098290000}"/>
    <cellStyle name="Normal 15 2 2 2" xfId="10660" xr:uid="{00000000-0005-0000-0000-000099290000}"/>
    <cellStyle name="Normal 15 2 2 2 2" xfId="10661" xr:uid="{00000000-0005-0000-0000-00009A290000}"/>
    <cellStyle name="Normal 15 2 2 2 2 2" xfId="10662" xr:uid="{00000000-0005-0000-0000-00009B290000}"/>
    <cellStyle name="Normal 15 2 2 2 2 2 2" xfId="10663" xr:uid="{00000000-0005-0000-0000-00009C290000}"/>
    <cellStyle name="Normal 15 2 2 2 2 2 2 2" xfId="10664" xr:uid="{00000000-0005-0000-0000-00009D290000}"/>
    <cellStyle name="Normal 15 2 2 2 2 2 2 2 2" xfId="10665" xr:uid="{00000000-0005-0000-0000-00009E290000}"/>
    <cellStyle name="Normal 15 2 2 2 2 2 2 2_QR_TAB_1.4_1.5_1.11" xfId="10666" xr:uid="{00000000-0005-0000-0000-00009F290000}"/>
    <cellStyle name="Normal 15 2 2 2 2 2 2 3" xfId="10667" xr:uid="{00000000-0005-0000-0000-0000A0290000}"/>
    <cellStyle name="Normal 15 2 2 2 2 2 2_QR_TAB_1.4_1.5_1.11" xfId="10668" xr:uid="{00000000-0005-0000-0000-0000A1290000}"/>
    <cellStyle name="Normal 15 2 2 2 2 2 3" xfId="10669" xr:uid="{00000000-0005-0000-0000-0000A2290000}"/>
    <cellStyle name="Normal 15 2 2 2 2 2 3 2" xfId="10670" xr:uid="{00000000-0005-0000-0000-0000A3290000}"/>
    <cellStyle name="Normal 15 2 2 2 2 2 3_QR_TAB_1.4_1.5_1.11" xfId="10671" xr:uid="{00000000-0005-0000-0000-0000A4290000}"/>
    <cellStyle name="Normal 15 2 2 2 2 2 4" xfId="10672" xr:uid="{00000000-0005-0000-0000-0000A5290000}"/>
    <cellStyle name="Normal 15 2 2 2 2 2_QR_TAB_1.4_1.5_1.11" xfId="10673" xr:uid="{00000000-0005-0000-0000-0000A6290000}"/>
    <cellStyle name="Normal 15 2 2 2 2 3" xfId="10674" xr:uid="{00000000-0005-0000-0000-0000A7290000}"/>
    <cellStyle name="Normal 15 2 2 2 2 3 2" xfId="10675" xr:uid="{00000000-0005-0000-0000-0000A8290000}"/>
    <cellStyle name="Normal 15 2 2 2 2 3 2 2" xfId="10676" xr:uid="{00000000-0005-0000-0000-0000A9290000}"/>
    <cellStyle name="Normal 15 2 2 2 2 3 2 2 2" xfId="10677" xr:uid="{00000000-0005-0000-0000-0000AA290000}"/>
    <cellStyle name="Normal 15 2 2 2 2 3 2 2_QR_TAB_1.4_1.5_1.11" xfId="10678" xr:uid="{00000000-0005-0000-0000-0000AB290000}"/>
    <cellStyle name="Normal 15 2 2 2 2 3 2 3" xfId="10679" xr:uid="{00000000-0005-0000-0000-0000AC290000}"/>
    <cellStyle name="Normal 15 2 2 2 2 3 2_QR_TAB_1.4_1.5_1.11" xfId="10680" xr:uid="{00000000-0005-0000-0000-0000AD290000}"/>
    <cellStyle name="Normal 15 2 2 2 2 3_QR_TAB_1.4_1.5_1.11" xfId="10681" xr:uid="{00000000-0005-0000-0000-0000AE290000}"/>
    <cellStyle name="Normal 15 2 2 2 2 4" xfId="10682" xr:uid="{00000000-0005-0000-0000-0000AF290000}"/>
    <cellStyle name="Normal 15 2 2 2 2 4 2" xfId="10683" xr:uid="{00000000-0005-0000-0000-0000B0290000}"/>
    <cellStyle name="Normal 15 2 2 2 2 4 2 2" xfId="10684" xr:uid="{00000000-0005-0000-0000-0000B1290000}"/>
    <cellStyle name="Normal 15 2 2 2 2 4 2_QR_TAB_1.4_1.5_1.11" xfId="10685" xr:uid="{00000000-0005-0000-0000-0000B2290000}"/>
    <cellStyle name="Normal 15 2 2 2 2 4 3" xfId="10686" xr:uid="{00000000-0005-0000-0000-0000B3290000}"/>
    <cellStyle name="Normal 15 2 2 2 2 4_QR_TAB_1.4_1.5_1.11" xfId="10687" xr:uid="{00000000-0005-0000-0000-0000B4290000}"/>
    <cellStyle name="Normal 15 2 2 2 2 5" xfId="10688" xr:uid="{00000000-0005-0000-0000-0000B5290000}"/>
    <cellStyle name="Normal 15 2 2 2 2 5 2" xfId="10689" xr:uid="{00000000-0005-0000-0000-0000B6290000}"/>
    <cellStyle name="Normal 15 2 2 2 2 5_QR_TAB_1.4_1.5_1.11" xfId="10690" xr:uid="{00000000-0005-0000-0000-0000B7290000}"/>
    <cellStyle name="Normal 15 2 2 2 2 6" xfId="10691" xr:uid="{00000000-0005-0000-0000-0000B8290000}"/>
    <cellStyle name="Normal 15 2 2 2 2_checks flows" xfId="10692" xr:uid="{00000000-0005-0000-0000-0000B9290000}"/>
    <cellStyle name="Normal 15 2 2 2 3" xfId="10693" xr:uid="{00000000-0005-0000-0000-0000BA290000}"/>
    <cellStyle name="Normal 15 2 2 2 3 2" xfId="10694" xr:uid="{00000000-0005-0000-0000-0000BB290000}"/>
    <cellStyle name="Normal 15 2 2 2 3 2 2" xfId="10695" xr:uid="{00000000-0005-0000-0000-0000BC290000}"/>
    <cellStyle name="Normal 15 2 2 2 3 2 2 2" xfId="10696" xr:uid="{00000000-0005-0000-0000-0000BD290000}"/>
    <cellStyle name="Normal 15 2 2 2 3 2 2 2 2" xfId="10697" xr:uid="{00000000-0005-0000-0000-0000BE290000}"/>
    <cellStyle name="Normal 15 2 2 2 3 2 2 2_QR_TAB_1.4_1.5_1.11" xfId="10698" xr:uid="{00000000-0005-0000-0000-0000BF290000}"/>
    <cellStyle name="Normal 15 2 2 2 3 2 2 3" xfId="10699" xr:uid="{00000000-0005-0000-0000-0000C0290000}"/>
    <cellStyle name="Normal 15 2 2 2 3 2 2_QR_TAB_1.4_1.5_1.11" xfId="10700" xr:uid="{00000000-0005-0000-0000-0000C1290000}"/>
    <cellStyle name="Normal 15 2 2 2 3 2 3" xfId="10701" xr:uid="{00000000-0005-0000-0000-0000C2290000}"/>
    <cellStyle name="Normal 15 2 2 2 3 2 3 2" xfId="10702" xr:uid="{00000000-0005-0000-0000-0000C3290000}"/>
    <cellStyle name="Normal 15 2 2 2 3 2 3_QR_TAB_1.4_1.5_1.11" xfId="10703" xr:uid="{00000000-0005-0000-0000-0000C4290000}"/>
    <cellStyle name="Normal 15 2 2 2 3 2 4" xfId="10704" xr:uid="{00000000-0005-0000-0000-0000C5290000}"/>
    <cellStyle name="Normal 15 2 2 2 3 2_QR_TAB_1.4_1.5_1.11" xfId="10705" xr:uid="{00000000-0005-0000-0000-0000C6290000}"/>
    <cellStyle name="Normal 15 2 2 2 3 3" xfId="10706" xr:uid="{00000000-0005-0000-0000-0000C7290000}"/>
    <cellStyle name="Normal 15 2 2 2 3 3 2" xfId="10707" xr:uid="{00000000-0005-0000-0000-0000C8290000}"/>
    <cellStyle name="Normal 15 2 2 2 3 3 2 2" xfId="10708" xr:uid="{00000000-0005-0000-0000-0000C9290000}"/>
    <cellStyle name="Normal 15 2 2 2 3 3 2_QR_TAB_1.4_1.5_1.11" xfId="10709" xr:uid="{00000000-0005-0000-0000-0000CA290000}"/>
    <cellStyle name="Normal 15 2 2 2 3 3 3" xfId="10710" xr:uid="{00000000-0005-0000-0000-0000CB290000}"/>
    <cellStyle name="Normal 15 2 2 2 3 3_QR_TAB_1.4_1.5_1.11" xfId="10711" xr:uid="{00000000-0005-0000-0000-0000CC290000}"/>
    <cellStyle name="Normal 15 2 2 2 3 4" xfId="10712" xr:uid="{00000000-0005-0000-0000-0000CD290000}"/>
    <cellStyle name="Normal 15 2 2 2 3 4 2" xfId="10713" xr:uid="{00000000-0005-0000-0000-0000CE290000}"/>
    <cellStyle name="Normal 15 2 2 2 3 4_QR_TAB_1.4_1.5_1.11" xfId="10714" xr:uid="{00000000-0005-0000-0000-0000CF290000}"/>
    <cellStyle name="Normal 15 2 2 2 3 5" xfId="10715" xr:uid="{00000000-0005-0000-0000-0000D0290000}"/>
    <cellStyle name="Normal 15 2 2 2 3_checks flows" xfId="10716" xr:uid="{00000000-0005-0000-0000-0000D1290000}"/>
    <cellStyle name="Normal 15 2 2 2 4" xfId="10717" xr:uid="{00000000-0005-0000-0000-0000D2290000}"/>
    <cellStyle name="Normal 15 2 2 2 4 2" xfId="10718" xr:uid="{00000000-0005-0000-0000-0000D3290000}"/>
    <cellStyle name="Normal 15 2 2 2 4 2 2" xfId="10719" xr:uid="{00000000-0005-0000-0000-0000D4290000}"/>
    <cellStyle name="Normal 15 2 2 2 4 2 2 2" xfId="10720" xr:uid="{00000000-0005-0000-0000-0000D5290000}"/>
    <cellStyle name="Normal 15 2 2 2 4 2 2_QR_TAB_1.4_1.5_1.11" xfId="10721" xr:uid="{00000000-0005-0000-0000-0000D6290000}"/>
    <cellStyle name="Normal 15 2 2 2 4 2 3" xfId="10722" xr:uid="{00000000-0005-0000-0000-0000D7290000}"/>
    <cellStyle name="Normal 15 2 2 2 4 2_QR_TAB_1.4_1.5_1.11" xfId="10723" xr:uid="{00000000-0005-0000-0000-0000D8290000}"/>
    <cellStyle name="Normal 15 2 2 2 4 3" xfId="10724" xr:uid="{00000000-0005-0000-0000-0000D9290000}"/>
    <cellStyle name="Normal 15 2 2 2 4 3 2" xfId="10725" xr:uid="{00000000-0005-0000-0000-0000DA290000}"/>
    <cellStyle name="Normal 15 2 2 2 4 3_QR_TAB_1.4_1.5_1.11" xfId="10726" xr:uid="{00000000-0005-0000-0000-0000DB290000}"/>
    <cellStyle name="Normal 15 2 2 2 4 4" xfId="10727" xr:uid="{00000000-0005-0000-0000-0000DC290000}"/>
    <cellStyle name="Normal 15 2 2 2 4_QR_TAB_1.4_1.5_1.11" xfId="10728" xr:uid="{00000000-0005-0000-0000-0000DD290000}"/>
    <cellStyle name="Normal 15 2 2 2 5" xfId="10729" xr:uid="{00000000-0005-0000-0000-0000DE290000}"/>
    <cellStyle name="Normal 15 2 2 2 5 2" xfId="10730" xr:uid="{00000000-0005-0000-0000-0000DF290000}"/>
    <cellStyle name="Normal 15 2 2 2 5 2 2" xfId="10731" xr:uid="{00000000-0005-0000-0000-0000E0290000}"/>
    <cellStyle name="Normal 15 2 2 2 5 2 2 2" xfId="10732" xr:uid="{00000000-0005-0000-0000-0000E1290000}"/>
    <cellStyle name="Normal 15 2 2 2 5 2 2_QR_TAB_1.4_1.5_1.11" xfId="10733" xr:uid="{00000000-0005-0000-0000-0000E2290000}"/>
    <cellStyle name="Normal 15 2 2 2 5 2 3" xfId="10734" xr:uid="{00000000-0005-0000-0000-0000E3290000}"/>
    <cellStyle name="Normal 15 2 2 2 5 2_QR_TAB_1.4_1.5_1.11" xfId="10735" xr:uid="{00000000-0005-0000-0000-0000E4290000}"/>
    <cellStyle name="Normal 15 2 2 2 5_QR_TAB_1.4_1.5_1.11" xfId="10736" xr:uid="{00000000-0005-0000-0000-0000E5290000}"/>
    <cellStyle name="Normal 15 2 2 2 6" xfId="10737" xr:uid="{00000000-0005-0000-0000-0000E6290000}"/>
    <cellStyle name="Normal 15 2 2 2 6 2" xfId="10738" xr:uid="{00000000-0005-0000-0000-0000E7290000}"/>
    <cellStyle name="Normal 15 2 2 2 6 2 2" xfId="10739" xr:uid="{00000000-0005-0000-0000-0000E8290000}"/>
    <cellStyle name="Normal 15 2 2 2 6 2_QR_TAB_1.4_1.5_1.11" xfId="10740" xr:uid="{00000000-0005-0000-0000-0000E9290000}"/>
    <cellStyle name="Normal 15 2 2 2 6 3" xfId="10741" xr:uid="{00000000-0005-0000-0000-0000EA290000}"/>
    <cellStyle name="Normal 15 2 2 2 6_QR_TAB_1.4_1.5_1.11" xfId="10742" xr:uid="{00000000-0005-0000-0000-0000EB290000}"/>
    <cellStyle name="Normal 15 2 2 2 7" xfId="10743" xr:uid="{00000000-0005-0000-0000-0000EC290000}"/>
    <cellStyle name="Normal 15 2 2 2 7 2" xfId="10744" xr:uid="{00000000-0005-0000-0000-0000ED290000}"/>
    <cellStyle name="Normal 15 2 2 2 7_QR_TAB_1.4_1.5_1.11" xfId="10745" xr:uid="{00000000-0005-0000-0000-0000EE290000}"/>
    <cellStyle name="Normal 15 2 2 2 8" xfId="10746" xr:uid="{00000000-0005-0000-0000-0000EF290000}"/>
    <cellStyle name="Normal 15 2 2 2_checks flows" xfId="10747" xr:uid="{00000000-0005-0000-0000-0000F0290000}"/>
    <cellStyle name="Normal 15 2 2 3" xfId="10748" xr:uid="{00000000-0005-0000-0000-0000F1290000}"/>
    <cellStyle name="Normal 15 2 2 3 2" xfId="10749" xr:uid="{00000000-0005-0000-0000-0000F2290000}"/>
    <cellStyle name="Normal 15 2 2 3 2 2" xfId="10750" xr:uid="{00000000-0005-0000-0000-0000F3290000}"/>
    <cellStyle name="Normal 15 2 2 3 2 2 2" xfId="10751" xr:uid="{00000000-0005-0000-0000-0000F4290000}"/>
    <cellStyle name="Normal 15 2 2 3 2 2 2 2" xfId="10752" xr:uid="{00000000-0005-0000-0000-0000F5290000}"/>
    <cellStyle name="Normal 15 2 2 3 2 2 2_QR_TAB_1.4_1.5_1.11" xfId="10753" xr:uid="{00000000-0005-0000-0000-0000F6290000}"/>
    <cellStyle name="Normal 15 2 2 3 2 2 3" xfId="10754" xr:uid="{00000000-0005-0000-0000-0000F7290000}"/>
    <cellStyle name="Normal 15 2 2 3 2 2_QR_TAB_1.4_1.5_1.11" xfId="10755" xr:uid="{00000000-0005-0000-0000-0000F8290000}"/>
    <cellStyle name="Normal 15 2 2 3 2 3" xfId="10756" xr:uid="{00000000-0005-0000-0000-0000F9290000}"/>
    <cellStyle name="Normal 15 2 2 3 2 3 2" xfId="10757" xr:uid="{00000000-0005-0000-0000-0000FA290000}"/>
    <cellStyle name="Normal 15 2 2 3 2 3_QR_TAB_1.4_1.5_1.11" xfId="10758" xr:uid="{00000000-0005-0000-0000-0000FB290000}"/>
    <cellStyle name="Normal 15 2 2 3 2 4" xfId="10759" xr:uid="{00000000-0005-0000-0000-0000FC290000}"/>
    <cellStyle name="Normal 15 2 2 3 2_QR_TAB_1.4_1.5_1.11" xfId="10760" xr:uid="{00000000-0005-0000-0000-0000FD290000}"/>
    <cellStyle name="Normal 15 2 2 3 3" xfId="10761" xr:uid="{00000000-0005-0000-0000-0000FE290000}"/>
    <cellStyle name="Normal 15 2 2 3 3 2" xfId="10762" xr:uid="{00000000-0005-0000-0000-0000FF290000}"/>
    <cellStyle name="Normal 15 2 2 3 3 2 2" xfId="10763" xr:uid="{00000000-0005-0000-0000-0000002A0000}"/>
    <cellStyle name="Normal 15 2 2 3 3 2 2 2" xfId="10764" xr:uid="{00000000-0005-0000-0000-0000012A0000}"/>
    <cellStyle name="Normal 15 2 2 3 3 2 2_QR_TAB_1.4_1.5_1.11" xfId="10765" xr:uid="{00000000-0005-0000-0000-0000022A0000}"/>
    <cellStyle name="Normal 15 2 2 3 3 2 3" xfId="10766" xr:uid="{00000000-0005-0000-0000-0000032A0000}"/>
    <cellStyle name="Normal 15 2 2 3 3 2_QR_TAB_1.4_1.5_1.11" xfId="10767" xr:uid="{00000000-0005-0000-0000-0000042A0000}"/>
    <cellStyle name="Normal 15 2 2 3 3_QR_TAB_1.4_1.5_1.11" xfId="10768" xr:uid="{00000000-0005-0000-0000-0000052A0000}"/>
    <cellStyle name="Normal 15 2 2 3 4" xfId="10769" xr:uid="{00000000-0005-0000-0000-0000062A0000}"/>
    <cellStyle name="Normal 15 2 2 3 4 2" xfId="10770" xr:uid="{00000000-0005-0000-0000-0000072A0000}"/>
    <cellStyle name="Normal 15 2 2 3 4 2 2" xfId="10771" xr:uid="{00000000-0005-0000-0000-0000082A0000}"/>
    <cellStyle name="Normal 15 2 2 3 4 2_QR_TAB_1.4_1.5_1.11" xfId="10772" xr:uid="{00000000-0005-0000-0000-0000092A0000}"/>
    <cellStyle name="Normal 15 2 2 3 4 3" xfId="10773" xr:uid="{00000000-0005-0000-0000-00000A2A0000}"/>
    <cellStyle name="Normal 15 2 2 3 4_QR_TAB_1.4_1.5_1.11" xfId="10774" xr:uid="{00000000-0005-0000-0000-00000B2A0000}"/>
    <cellStyle name="Normal 15 2 2 3 5" xfId="10775" xr:uid="{00000000-0005-0000-0000-00000C2A0000}"/>
    <cellStyle name="Normal 15 2 2 3 5 2" xfId="10776" xr:uid="{00000000-0005-0000-0000-00000D2A0000}"/>
    <cellStyle name="Normal 15 2 2 3 5_QR_TAB_1.4_1.5_1.11" xfId="10777" xr:uid="{00000000-0005-0000-0000-00000E2A0000}"/>
    <cellStyle name="Normal 15 2 2 3 6" xfId="10778" xr:uid="{00000000-0005-0000-0000-00000F2A0000}"/>
    <cellStyle name="Normal 15 2 2 3_checks flows" xfId="10779" xr:uid="{00000000-0005-0000-0000-0000102A0000}"/>
    <cellStyle name="Normal 15 2 2 4" xfId="10780" xr:uid="{00000000-0005-0000-0000-0000112A0000}"/>
    <cellStyle name="Normal 15 2 2 4 2" xfId="10781" xr:uid="{00000000-0005-0000-0000-0000122A0000}"/>
    <cellStyle name="Normal 15 2 2 4 2 2" xfId="10782" xr:uid="{00000000-0005-0000-0000-0000132A0000}"/>
    <cellStyle name="Normal 15 2 2 4 2 2 2" xfId="10783" xr:uid="{00000000-0005-0000-0000-0000142A0000}"/>
    <cellStyle name="Normal 15 2 2 4 2 2 2 2" xfId="10784" xr:uid="{00000000-0005-0000-0000-0000152A0000}"/>
    <cellStyle name="Normal 15 2 2 4 2 2 2_QR_TAB_1.4_1.5_1.11" xfId="10785" xr:uid="{00000000-0005-0000-0000-0000162A0000}"/>
    <cellStyle name="Normal 15 2 2 4 2 2 3" xfId="10786" xr:uid="{00000000-0005-0000-0000-0000172A0000}"/>
    <cellStyle name="Normal 15 2 2 4 2 2_QR_TAB_1.4_1.5_1.11" xfId="10787" xr:uid="{00000000-0005-0000-0000-0000182A0000}"/>
    <cellStyle name="Normal 15 2 2 4 2 3" xfId="10788" xr:uid="{00000000-0005-0000-0000-0000192A0000}"/>
    <cellStyle name="Normal 15 2 2 4 2 3 2" xfId="10789" xr:uid="{00000000-0005-0000-0000-00001A2A0000}"/>
    <cellStyle name="Normal 15 2 2 4 2 3_QR_TAB_1.4_1.5_1.11" xfId="10790" xr:uid="{00000000-0005-0000-0000-00001B2A0000}"/>
    <cellStyle name="Normal 15 2 2 4 2 4" xfId="10791" xr:uid="{00000000-0005-0000-0000-00001C2A0000}"/>
    <cellStyle name="Normal 15 2 2 4 2_QR_TAB_1.4_1.5_1.11" xfId="10792" xr:uid="{00000000-0005-0000-0000-00001D2A0000}"/>
    <cellStyle name="Normal 15 2 2 4 3" xfId="10793" xr:uid="{00000000-0005-0000-0000-00001E2A0000}"/>
    <cellStyle name="Normal 15 2 2 4 3 2" xfId="10794" xr:uid="{00000000-0005-0000-0000-00001F2A0000}"/>
    <cellStyle name="Normal 15 2 2 4 3 2 2" xfId="10795" xr:uid="{00000000-0005-0000-0000-0000202A0000}"/>
    <cellStyle name="Normal 15 2 2 4 3 2 2 2" xfId="10796" xr:uid="{00000000-0005-0000-0000-0000212A0000}"/>
    <cellStyle name="Normal 15 2 2 4 3 2 2_QR_TAB_1.4_1.5_1.11" xfId="10797" xr:uid="{00000000-0005-0000-0000-0000222A0000}"/>
    <cellStyle name="Normal 15 2 2 4 3 2 3" xfId="10798" xr:uid="{00000000-0005-0000-0000-0000232A0000}"/>
    <cellStyle name="Normal 15 2 2 4 3 2_QR_TAB_1.4_1.5_1.11" xfId="10799" xr:uid="{00000000-0005-0000-0000-0000242A0000}"/>
    <cellStyle name="Normal 15 2 2 4 3_QR_TAB_1.4_1.5_1.11" xfId="10800" xr:uid="{00000000-0005-0000-0000-0000252A0000}"/>
    <cellStyle name="Normal 15 2 2 4 4" xfId="10801" xr:uid="{00000000-0005-0000-0000-0000262A0000}"/>
    <cellStyle name="Normal 15 2 2 4 4 2" xfId="10802" xr:uid="{00000000-0005-0000-0000-0000272A0000}"/>
    <cellStyle name="Normal 15 2 2 4 4 2 2" xfId="10803" xr:uid="{00000000-0005-0000-0000-0000282A0000}"/>
    <cellStyle name="Normal 15 2 2 4 4 2_QR_TAB_1.4_1.5_1.11" xfId="10804" xr:uid="{00000000-0005-0000-0000-0000292A0000}"/>
    <cellStyle name="Normal 15 2 2 4 4 3" xfId="10805" xr:uid="{00000000-0005-0000-0000-00002A2A0000}"/>
    <cellStyle name="Normal 15 2 2 4 4_QR_TAB_1.4_1.5_1.11" xfId="10806" xr:uid="{00000000-0005-0000-0000-00002B2A0000}"/>
    <cellStyle name="Normal 15 2 2 4 5" xfId="10807" xr:uid="{00000000-0005-0000-0000-00002C2A0000}"/>
    <cellStyle name="Normal 15 2 2 4 5 2" xfId="10808" xr:uid="{00000000-0005-0000-0000-00002D2A0000}"/>
    <cellStyle name="Normal 15 2 2 4 5_QR_TAB_1.4_1.5_1.11" xfId="10809" xr:uid="{00000000-0005-0000-0000-00002E2A0000}"/>
    <cellStyle name="Normal 15 2 2 4 6" xfId="10810" xr:uid="{00000000-0005-0000-0000-00002F2A0000}"/>
    <cellStyle name="Normal 15 2 2 4_checks flows" xfId="10811" xr:uid="{00000000-0005-0000-0000-0000302A0000}"/>
    <cellStyle name="Normal 15 2 2 5" xfId="10812" xr:uid="{00000000-0005-0000-0000-0000312A0000}"/>
    <cellStyle name="Normal 15 2 2 5 2" xfId="10813" xr:uid="{00000000-0005-0000-0000-0000322A0000}"/>
    <cellStyle name="Normal 15 2 2 5 2 2" xfId="10814" xr:uid="{00000000-0005-0000-0000-0000332A0000}"/>
    <cellStyle name="Normal 15 2 2 5 2 2 2" xfId="10815" xr:uid="{00000000-0005-0000-0000-0000342A0000}"/>
    <cellStyle name="Normal 15 2 2 5 2 2 2 2" xfId="10816" xr:uid="{00000000-0005-0000-0000-0000352A0000}"/>
    <cellStyle name="Normal 15 2 2 5 2 2 2_QR_TAB_1.4_1.5_1.11" xfId="10817" xr:uid="{00000000-0005-0000-0000-0000362A0000}"/>
    <cellStyle name="Normal 15 2 2 5 2 2 3" xfId="10818" xr:uid="{00000000-0005-0000-0000-0000372A0000}"/>
    <cellStyle name="Normal 15 2 2 5 2 2_QR_TAB_1.4_1.5_1.11" xfId="10819" xr:uid="{00000000-0005-0000-0000-0000382A0000}"/>
    <cellStyle name="Normal 15 2 2 5 2 3" xfId="10820" xr:uid="{00000000-0005-0000-0000-0000392A0000}"/>
    <cellStyle name="Normal 15 2 2 5 2 3 2" xfId="10821" xr:uid="{00000000-0005-0000-0000-00003A2A0000}"/>
    <cellStyle name="Normal 15 2 2 5 2 3_QR_TAB_1.4_1.5_1.11" xfId="10822" xr:uid="{00000000-0005-0000-0000-00003B2A0000}"/>
    <cellStyle name="Normal 15 2 2 5 2 4" xfId="10823" xr:uid="{00000000-0005-0000-0000-00003C2A0000}"/>
    <cellStyle name="Normal 15 2 2 5 2_QR_TAB_1.4_1.5_1.11" xfId="10824" xr:uid="{00000000-0005-0000-0000-00003D2A0000}"/>
    <cellStyle name="Normal 15 2 2 5 3" xfId="10825" xr:uid="{00000000-0005-0000-0000-00003E2A0000}"/>
    <cellStyle name="Normal 15 2 2 5 3 2" xfId="10826" xr:uid="{00000000-0005-0000-0000-00003F2A0000}"/>
    <cellStyle name="Normal 15 2 2 5 3 2 2" xfId="10827" xr:uid="{00000000-0005-0000-0000-0000402A0000}"/>
    <cellStyle name="Normal 15 2 2 5 3 2 2 2" xfId="10828" xr:uid="{00000000-0005-0000-0000-0000412A0000}"/>
    <cellStyle name="Normal 15 2 2 5 3 2 2_QR_TAB_1.4_1.5_1.11" xfId="10829" xr:uid="{00000000-0005-0000-0000-0000422A0000}"/>
    <cellStyle name="Normal 15 2 2 5 3 2 3" xfId="10830" xr:uid="{00000000-0005-0000-0000-0000432A0000}"/>
    <cellStyle name="Normal 15 2 2 5 3 2_QR_TAB_1.4_1.5_1.11" xfId="10831" xr:uid="{00000000-0005-0000-0000-0000442A0000}"/>
    <cellStyle name="Normal 15 2 2 5 3_QR_TAB_1.4_1.5_1.11" xfId="10832" xr:uid="{00000000-0005-0000-0000-0000452A0000}"/>
    <cellStyle name="Normal 15 2 2 5 4" xfId="10833" xr:uid="{00000000-0005-0000-0000-0000462A0000}"/>
    <cellStyle name="Normal 15 2 2 5 4 2" xfId="10834" xr:uid="{00000000-0005-0000-0000-0000472A0000}"/>
    <cellStyle name="Normal 15 2 2 5 4 2 2" xfId="10835" xr:uid="{00000000-0005-0000-0000-0000482A0000}"/>
    <cellStyle name="Normal 15 2 2 5 4 2_QR_TAB_1.4_1.5_1.11" xfId="10836" xr:uid="{00000000-0005-0000-0000-0000492A0000}"/>
    <cellStyle name="Normal 15 2 2 5 4 3" xfId="10837" xr:uid="{00000000-0005-0000-0000-00004A2A0000}"/>
    <cellStyle name="Normal 15 2 2 5 4_QR_TAB_1.4_1.5_1.11" xfId="10838" xr:uid="{00000000-0005-0000-0000-00004B2A0000}"/>
    <cellStyle name="Normal 15 2 2 5 5" xfId="10839" xr:uid="{00000000-0005-0000-0000-00004C2A0000}"/>
    <cellStyle name="Normal 15 2 2 5 5 2" xfId="10840" xr:uid="{00000000-0005-0000-0000-00004D2A0000}"/>
    <cellStyle name="Normal 15 2 2 5 5_QR_TAB_1.4_1.5_1.11" xfId="10841" xr:uid="{00000000-0005-0000-0000-00004E2A0000}"/>
    <cellStyle name="Normal 15 2 2 5 6" xfId="10842" xr:uid="{00000000-0005-0000-0000-00004F2A0000}"/>
    <cellStyle name="Normal 15 2 2 5_checks flows" xfId="10843" xr:uid="{00000000-0005-0000-0000-0000502A0000}"/>
    <cellStyle name="Normal 15 2 2 6" xfId="10844" xr:uid="{00000000-0005-0000-0000-0000512A0000}"/>
    <cellStyle name="Normal 15 2 2 6 2" xfId="10845" xr:uid="{00000000-0005-0000-0000-0000522A0000}"/>
    <cellStyle name="Normal 15 2 2 6 2 2" xfId="10846" xr:uid="{00000000-0005-0000-0000-0000532A0000}"/>
    <cellStyle name="Normal 15 2 2 6 2 2 2" xfId="10847" xr:uid="{00000000-0005-0000-0000-0000542A0000}"/>
    <cellStyle name="Normal 15 2 2 6 2 2 2 2" xfId="10848" xr:uid="{00000000-0005-0000-0000-0000552A0000}"/>
    <cellStyle name="Normal 15 2 2 6 2 2 2_QR_TAB_1.4_1.5_1.11" xfId="10849" xr:uid="{00000000-0005-0000-0000-0000562A0000}"/>
    <cellStyle name="Normal 15 2 2 6 2 2 3" xfId="10850" xr:uid="{00000000-0005-0000-0000-0000572A0000}"/>
    <cellStyle name="Normal 15 2 2 6 2 2_QR_TAB_1.4_1.5_1.11" xfId="10851" xr:uid="{00000000-0005-0000-0000-0000582A0000}"/>
    <cellStyle name="Normal 15 2 2 6 2 3" xfId="10852" xr:uid="{00000000-0005-0000-0000-0000592A0000}"/>
    <cellStyle name="Normal 15 2 2 6 2 3 2" xfId="10853" xr:uid="{00000000-0005-0000-0000-00005A2A0000}"/>
    <cellStyle name="Normal 15 2 2 6 2 3_QR_TAB_1.4_1.5_1.11" xfId="10854" xr:uid="{00000000-0005-0000-0000-00005B2A0000}"/>
    <cellStyle name="Normal 15 2 2 6 2 4" xfId="10855" xr:uid="{00000000-0005-0000-0000-00005C2A0000}"/>
    <cellStyle name="Normal 15 2 2 6 2_QR_TAB_1.4_1.5_1.11" xfId="10856" xr:uid="{00000000-0005-0000-0000-00005D2A0000}"/>
    <cellStyle name="Normal 15 2 2 6 3" xfId="10857" xr:uid="{00000000-0005-0000-0000-00005E2A0000}"/>
    <cellStyle name="Normal 15 2 2 6 3 2" xfId="10858" xr:uid="{00000000-0005-0000-0000-00005F2A0000}"/>
    <cellStyle name="Normal 15 2 2 6 3 2 2" xfId="10859" xr:uid="{00000000-0005-0000-0000-0000602A0000}"/>
    <cellStyle name="Normal 15 2 2 6 3 2 2 2" xfId="10860" xr:uid="{00000000-0005-0000-0000-0000612A0000}"/>
    <cellStyle name="Normal 15 2 2 6 3 2 2_QR_TAB_1.4_1.5_1.11" xfId="10861" xr:uid="{00000000-0005-0000-0000-0000622A0000}"/>
    <cellStyle name="Normal 15 2 2 6 3 2 3" xfId="10862" xr:uid="{00000000-0005-0000-0000-0000632A0000}"/>
    <cellStyle name="Normal 15 2 2 6 3 2_QR_TAB_1.4_1.5_1.11" xfId="10863" xr:uid="{00000000-0005-0000-0000-0000642A0000}"/>
    <cellStyle name="Normal 15 2 2 6 3_QR_TAB_1.4_1.5_1.11" xfId="10864" xr:uid="{00000000-0005-0000-0000-0000652A0000}"/>
    <cellStyle name="Normal 15 2 2 6 4" xfId="10865" xr:uid="{00000000-0005-0000-0000-0000662A0000}"/>
    <cellStyle name="Normal 15 2 2 6 4 2" xfId="10866" xr:uid="{00000000-0005-0000-0000-0000672A0000}"/>
    <cellStyle name="Normal 15 2 2 6 4 2 2" xfId="10867" xr:uid="{00000000-0005-0000-0000-0000682A0000}"/>
    <cellStyle name="Normal 15 2 2 6 4 2_QR_TAB_1.4_1.5_1.11" xfId="10868" xr:uid="{00000000-0005-0000-0000-0000692A0000}"/>
    <cellStyle name="Normal 15 2 2 6 4 3" xfId="10869" xr:uid="{00000000-0005-0000-0000-00006A2A0000}"/>
    <cellStyle name="Normal 15 2 2 6 4_QR_TAB_1.4_1.5_1.11" xfId="10870" xr:uid="{00000000-0005-0000-0000-00006B2A0000}"/>
    <cellStyle name="Normal 15 2 2 6 5" xfId="10871" xr:uid="{00000000-0005-0000-0000-00006C2A0000}"/>
    <cellStyle name="Normal 15 2 2 6 5 2" xfId="10872" xr:uid="{00000000-0005-0000-0000-00006D2A0000}"/>
    <cellStyle name="Normal 15 2 2 6 5_QR_TAB_1.4_1.5_1.11" xfId="10873" xr:uid="{00000000-0005-0000-0000-00006E2A0000}"/>
    <cellStyle name="Normal 15 2 2 6 6" xfId="10874" xr:uid="{00000000-0005-0000-0000-00006F2A0000}"/>
    <cellStyle name="Normal 15 2 2 6_checks flows" xfId="10875" xr:uid="{00000000-0005-0000-0000-0000702A0000}"/>
    <cellStyle name="Normal 15 2 2 7" xfId="10876" xr:uid="{00000000-0005-0000-0000-0000712A0000}"/>
    <cellStyle name="Normal 15 2 2 7 2" xfId="10877" xr:uid="{00000000-0005-0000-0000-0000722A0000}"/>
    <cellStyle name="Normal 15 2 2 7 2 2" xfId="10878" xr:uid="{00000000-0005-0000-0000-0000732A0000}"/>
    <cellStyle name="Normal 15 2 2 7 2 2 2" xfId="10879" xr:uid="{00000000-0005-0000-0000-0000742A0000}"/>
    <cellStyle name="Normal 15 2 2 7 2 2 2 2" xfId="10880" xr:uid="{00000000-0005-0000-0000-0000752A0000}"/>
    <cellStyle name="Normal 15 2 2 7 2 2 2_QR_TAB_1.4_1.5_1.11" xfId="10881" xr:uid="{00000000-0005-0000-0000-0000762A0000}"/>
    <cellStyle name="Normal 15 2 2 7 2 2 3" xfId="10882" xr:uid="{00000000-0005-0000-0000-0000772A0000}"/>
    <cellStyle name="Normal 15 2 2 7 2 2_QR_TAB_1.4_1.5_1.11" xfId="10883" xr:uid="{00000000-0005-0000-0000-0000782A0000}"/>
    <cellStyle name="Normal 15 2 2 7 2 3" xfId="10884" xr:uid="{00000000-0005-0000-0000-0000792A0000}"/>
    <cellStyle name="Normal 15 2 2 7 2 3 2" xfId="10885" xr:uid="{00000000-0005-0000-0000-00007A2A0000}"/>
    <cellStyle name="Normal 15 2 2 7 2 3_QR_TAB_1.4_1.5_1.11" xfId="10886" xr:uid="{00000000-0005-0000-0000-00007B2A0000}"/>
    <cellStyle name="Normal 15 2 2 7 2 4" xfId="10887" xr:uid="{00000000-0005-0000-0000-00007C2A0000}"/>
    <cellStyle name="Normal 15 2 2 7 2_QR_TAB_1.4_1.5_1.11" xfId="10888" xr:uid="{00000000-0005-0000-0000-00007D2A0000}"/>
    <cellStyle name="Normal 15 2 2 7 3" xfId="10889" xr:uid="{00000000-0005-0000-0000-00007E2A0000}"/>
    <cellStyle name="Normal 15 2 2 7 3 2" xfId="10890" xr:uid="{00000000-0005-0000-0000-00007F2A0000}"/>
    <cellStyle name="Normal 15 2 2 7 3 2 2" xfId="10891" xr:uid="{00000000-0005-0000-0000-0000802A0000}"/>
    <cellStyle name="Normal 15 2 2 7 3 2_QR_TAB_1.4_1.5_1.11" xfId="10892" xr:uid="{00000000-0005-0000-0000-0000812A0000}"/>
    <cellStyle name="Normal 15 2 2 7 3 3" xfId="10893" xr:uid="{00000000-0005-0000-0000-0000822A0000}"/>
    <cellStyle name="Normal 15 2 2 7 3_QR_TAB_1.4_1.5_1.11" xfId="10894" xr:uid="{00000000-0005-0000-0000-0000832A0000}"/>
    <cellStyle name="Normal 15 2 2 7 4" xfId="10895" xr:uid="{00000000-0005-0000-0000-0000842A0000}"/>
    <cellStyle name="Normal 15 2 2 7 4 2" xfId="10896" xr:uid="{00000000-0005-0000-0000-0000852A0000}"/>
    <cellStyle name="Normal 15 2 2 7 4_QR_TAB_1.4_1.5_1.11" xfId="10897" xr:uid="{00000000-0005-0000-0000-0000862A0000}"/>
    <cellStyle name="Normal 15 2 2 7 5" xfId="10898" xr:uid="{00000000-0005-0000-0000-0000872A0000}"/>
    <cellStyle name="Normal 15 2 2 7_checks flows" xfId="10899" xr:uid="{00000000-0005-0000-0000-0000882A0000}"/>
    <cellStyle name="Normal 15 2 2 8" xfId="10900" xr:uid="{00000000-0005-0000-0000-0000892A0000}"/>
    <cellStyle name="Normal 15 2 2 8 2" xfId="10901" xr:uid="{00000000-0005-0000-0000-00008A2A0000}"/>
    <cellStyle name="Normal 15 2 2 8 2 2" xfId="10902" xr:uid="{00000000-0005-0000-0000-00008B2A0000}"/>
    <cellStyle name="Normal 15 2 2 8 2 2 2" xfId="10903" xr:uid="{00000000-0005-0000-0000-00008C2A0000}"/>
    <cellStyle name="Normal 15 2 2 8 2 2_QR_TAB_1.4_1.5_1.11" xfId="10904" xr:uid="{00000000-0005-0000-0000-00008D2A0000}"/>
    <cellStyle name="Normal 15 2 2 8 2 3" xfId="10905" xr:uid="{00000000-0005-0000-0000-00008E2A0000}"/>
    <cellStyle name="Normal 15 2 2 8 2_QR_TAB_1.4_1.5_1.11" xfId="10906" xr:uid="{00000000-0005-0000-0000-00008F2A0000}"/>
    <cellStyle name="Normal 15 2 2 8 3" xfId="10907" xr:uid="{00000000-0005-0000-0000-0000902A0000}"/>
    <cellStyle name="Normal 15 2 2 8 3 2" xfId="10908" xr:uid="{00000000-0005-0000-0000-0000912A0000}"/>
    <cellStyle name="Normal 15 2 2 8 3_QR_TAB_1.4_1.5_1.11" xfId="10909" xr:uid="{00000000-0005-0000-0000-0000922A0000}"/>
    <cellStyle name="Normal 15 2 2 8 4" xfId="10910" xr:uid="{00000000-0005-0000-0000-0000932A0000}"/>
    <cellStyle name="Normal 15 2 2 8_QR_TAB_1.4_1.5_1.11" xfId="10911" xr:uid="{00000000-0005-0000-0000-0000942A0000}"/>
    <cellStyle name="Normal 15 2 2 9" xfId="10912" xr:uid="{00000000-0005-0000-0000-0000952A0000}"/>
    <cellStyle name="Normal 15 2 2 9 2" xfId="10913" xr:uid="{00000000-0005-0000-0000-0000962A0000}"/>
    <cellStyle name="Normal 15 2 2 9 2 2" xfId="10914" xr:uid="{00000000-0005-0000-0000-0000972A0000}"/>
    <cellStyle name="Normal 15 2 2 9 2 2 2" xfId="10915" xr:uid="{00000000-0005-0000-0000-0000982A0000}"/>
    <cellStyle name="Normal 15 2 2 9 2 2_QR_TAB_1.4_1.5_1.11" xfId="10916" xr:uid="{00000000-0005-0000-0000-0000992A0000}"/>
    <cellStyle name="Normal 15 2 2 9 2 3" xfId="10917" xr:uid="{00000000-0005-0000-0000-00009A2A0000}"/>
    <cellStyle name="Normal 15 2 2 9 2_QR_TAB_1.4_1.5_1.11" xfId="10918" xr:uid="{00000000-0005-0000-0000-00009B2A0000}"/>
    <cellStyle name="Normal 15 2 2 9_QR_TAB_1.4_1.5_1.11" xfId="10919" xr:uid="{00000000-0005-0000-0000-00009C2A0000}"/>
    <cellStyle name="Normal 15 2 2_checks flows" xfId="10920" xr:uid="{00000000-0005-0000-0000-00009D2A0000}"/>
    <cellStyle name="Normal 15 2 3" xfId="10921" xr:uid="{00000000-0005-0000-0000-00009E2A0000}"/>
    <cellStyle name="Normal 15 2 3 2" xfId="10922" xr:uid="{00000000-0005-0000-0000-00009F2A0000}"/>
    <cellStyle name="Normal 15 2 3 2 2" xfId="10923" xr:uid="{00000000-0005-0000-0000-0000A02A0000}"/>
    <cellStyle name="Normal 15 2 3 2 2 2" xfId="10924" xr:uid="{00000000-0005-0000-0000-0000A12A0000}"/>
    <cellStyle name="Normal 15 2 3 2 2 2 2" xfId="10925" xr:uid="{00000000-0005-0000-0000-0000A22A0000}"/>
    <cellStyle name="Normal 15 2 3 2 2 2 2 2" xfId="10926" xr:uid="{00000000-0005-0000-0000-0000A32A0000}"/>
    <cellStyle name="Normal 15 2 3 2 2 2 2_QR_TAB_1.4_1.5_1.11" xfId="10927" xr:uid="{00000000-0005-0000-0000-0000A42A0000}"/>
    <cellStyle name="Normal 15 2 3 2 2 2 3" xfId="10928" xr:uid="{00000000-0005-0000-0000-0000A52A0000}"/>
    <cellStyle name="Normal 15 2 3 2 2 2_QR_TAB_1.4_1.5_1.11" xfId="10929" xr:uid="{00000000-0005-0000-0000-0000A62A0000}"/>
    <cellStyle name="Normal 15 2 3 2 2 3" xfId="10930" xr:uid="{00000000-0005-0000-0000-0000A72A0000}"/>
    <cellStyle name="Normal 15 2 3 2 2 3 2" xfId="10931" xr:uid="{00000000-0005-0000-0000-0000A82A0000}"/>
    <cellStyle name="Normal 15 2 3 2 2 3_QR_TAB_1.4_1.5_1.11" xfId="10932" xr:uid="{00000000-0005-0000-0000-0000A92A0000}"/>
    <cellStyle name="Normal 15 2 3 2 2 4" xfId="10933" xr:uid="{00000000-0005-0000-0000-0000AA2A0000}"/>
    <cellStyle name="Normal 15 2 3 2 2_QR_TAB_1.4_1.5_1.11" xfId="10934" xr:uid="{00000000-0005-0000-0000-0000AB2A0000}"/>
    <cellStyle name="Normal 15 2 3 2 3" xfId="10935" xr:uid="{00000000-0005-0000-0000-0000AC2A0000}"/>
    <cellStyle name="Normal 15 2 3 2 3 2" xfId="10936" xr:uid="{00000000-0005-0000-0000-0000AD2A0000}"/>
    <cellStyle name="Normal 15 2 3 2 3 2 2" xfId="10937" xr:uid="{00000000-0005-0000-0000-0000AE2A0000}"/>
    <cellStyle name="Normal 15 2 3 2 3 2 2 2" xfId="10938" xr:uid="{00000000-0005-0000-0000-0000AF2A0000}"/>
    <cellStyle name="Normal 15 2 3 2 3 2 2_QR_TAB_1.4_1.5_1.11" xfId="10939" xr:uid="{00000000-0005-0000-0000-0000B02A0000}"/>
    <cellStyle name="Normal 15 2 3 2 3 2 3" xfId="10940" xr:uid="{00000000-0005-0000-0000-0000B12A0000}"/>
    <cellStyle name="Normal 15 2 3 2 3 2_QR_TAB_1.4_1.5_1.11" xfId="10941" xr:uid="{00000000-0005-0000-0000-0000B22A0000}"/>
    <cellStyle name="Normal 15 2 3 2 3_QR_TAB_1.4_1.5_1.11" xfId="10942" xr:uid="{00000000-0005-0000-0000-0000B32A0000}"/>
    <cellStyle name="Normal 15 2 3 2 4" xfId="10943" xr:uid="{00000000-0005-0000-0000-0000B42A0000}"/>
    <cellStyle name="Normal 15 2 3 2 4 2" xfId="10944" xr:uid="{00000000-0005-0000-0000-0000B52A0000}"/>
    <cellStyle name="Normal 15 2 3 2 4 2 2" xfId="10945" xr:uid="{00000000-0005-0000-0000-0000B62A0000}"/>
    <cellStyle name="Normal 15 2 3 2 4 2_QR_TAB_1.4_1.5_1.11" xfId="10946" xr:uid="{00000000-0005-0000-0000-0000B72A0000}"/>
    <cellStyle name="Normal 15 2 3 2 4 3" xfId="10947" xr:uid="{00000000-0005-0000-0000-0000B82A0000}"/>
    <cellStyle name="Normal 15 2 3 2 4_QR_TAB_1.4_1.5_1.11" xfId="10948" xr:uid="{00000000-0005-0000-0000-0000B92A0000}"/>
    <cellStyle name="Normal 15 2 3 2 5" xfId="10949" xr:uid="{00000000-0005-0000-0000-0000BA2A0000}"/>
    <cellStyle name="Normal 15 2 3 2 5 2" xfId="10950" xr:uid="{00000000-0005-0000-0000-0000BB2A0000}"/>
    <cellStyle name="Normal 15 2 3 2 5_QR_TAB_1.4_1.5_1.11" xfId="10951" xr:uid="{00000000-0005-0000-0000-0000BC2A0000}"/>
    <cellStyle name="Normal 15 2 3 2 6" xfId="10952" xr:uid="{00000000-0005-0000-0000-0000BD2A0000}"/>
    <cellStyle name="Normal 15 2 3 2_checks flows" xfId="10953" xr:uid="{00000000-0005-0000-0000-0000BE2A0000}"/>
    <cellStyle name="Normal 15 2 3 3" xfId="10954" xr:uid="{00000000-0005-0000-0000-0000BF2A0000}"/>
    <cellStyle name="Normal 15 2 3 3 2" xfId="10955" xr:uid="{00000000-0005-0000-0000-0000C02A0000}"/>
    <cellStyle name="Normal 15 2 3 3 2 2" xfId="10956" xr:uid="{00000000-0005-0000-0000-0000C12A0000}"/>
    <cellStyle name="Normal 15 2 3 3 2 2 2" xfId="10957" xr:uid="{00000000-0005-0000-0000-0000C22A0000}"/>
    <cellStyle name="Normal 15 2 3 3 2 2 2 2" xfId="10958" xr:uid="{00000000-0005-0000-0000-0000C32A0000}"/>
    <cellStyle name="Normal 15 2 3 3 2 2 2_QR_TAB_1.4_1.5_1.11" xfId="10959" xr:uid="{00000000-0005-0000-0000-0000C42A0000}"/>
    <cellStyle name="Normal 15 2 3 3 2 2 3" xfId="10960" xr:uid="{00000000-0005-0000-0000-0000C52A0000}"/>
    <cellStyle name="Normal 15 2 3 3 2 2_QR_TAB_1.4_1.5_1.11" xfId="10961" xr:uid="{00000000-0005-0000-0000-0000C62A0000}"/>
    <cellStyle name="Normal 15 2 3 3 2 3" xfId="10962" xr:uid="{00000000-0005-0000-0000-0000C72A0000}"/>
    <cellStyle name="Normal 15 2 3 3 2 3 2" xfId="10963" xr:uid="{00000000-0005-0000-0000-0000C82A0000}"/>
    <cellStyle name="Normal 15 2 3 3 2 3_QR_TAB_1.4_1.5_1.11" xfId="10964" xr:uid="{00000000-0005-0000-0000-0000C92A0000}"/>
    <cellStyle name="Normal 15 2 3 3 2 4" xfId="10965" xr:uid="{00000000-0005-0000-0000-0000CA2A0000}"/>
    <cellStyle name="Normal 15 2 3 3 2_QR_TAB_1.4_1.5_1.11" xfId="10966" xr:uid="{00000000-0005-0000-0000-0000CB2A0000}"/>
    <cellStyle name="Normal 15 2 3 3 3" xfId="10967" xr:uid="{00000000-0005-0000-0000-0000CC2A0000}"/>
    <cellStyle name="Normal 15 2 3 3 3 2" xfId="10968" xr:uid="{00000000-0005-0000-0000-0000CD2A0000}"/>
    <cellStyle name="Normal 15 2 3 3 3 2 2" xfId="10969" xr:uid="{00000000-0005-0000-0000-0000CE2A0000}"/>
    <cellStyle name="Normal 15 2 3 3 3 2_QR_TAB_1.4_1.5_1.11" xfId="10970" xr:uid="{00000000-0005-0000-0000-0000CF2A0000}"/>
    <cellStyle name="Normal 15 2 3 3 3 3" xfId="10971" xr:uid="{00000000-0005-0000-0000-0000D02A0000}"/>
    <cellStyle name="Normal 15 2 3 3 3_QR_TAB_1.4_1.5_1.11" xfId="10972" xr:uid="{00000000-0005-0000-0000-0000D12A0000}"/>
    <cellStyle name="Normal 15 2 3 3 4" xfId="10973" xr:uid="{00000000-0005-0000-0000-0000D22A0000}"/>
    <cellStyle name="Normal 15 2 3 3 4 2" xfId="10974" xr:uid="{00000000-0005-0000-0000-0000D32A0000}"/>
    <cellStyle name="Normal 15 2 3 3 4_QR_TAB_1.4_1.5_1.11" xfId="10975" xr:uid="{00000000-0005-0000-0000-0000D42A0000}"/>
    <cellStyle name="Normal 15 2 3 3 5" xfId="10976" xr:uid="{00000000-0005-0000-0000-0000D52A0000}"/>
    <cellStyle name="Normal 15 2 3 3_checks flows" xfId="10977" xr:uid="{00000000-0005-0000-0000-0000D62A0000}"/>
    <cellStyle name="Normal 15 2 3 4" xfId="10978" xr:uid="{00000000-0005-0000-0000-0000D72A0000}"/>
    <cellStyle name="Normal 15 2 3 4 2" xfId="10979" xr:uid="{00000000-0005-0000-0000-0000D82A0000}"/>
    <cellStyle name="Normal 15 2 3 4 2 2" xfId="10980" xr:uid="{00000000-0005-0000-0000-0000D92A0000}"/>
    <cellStyle name="Normal 15 2 3 4 2 2 2" xfId="10981" xr:uid="{00000000-0005-0000-0000-0000DA2A0000}"/>
    <cellStyle name="Normal 15 2 3 4 2 2_QR_TAB_1.4_1.5_1.11" xfId="10982" xr:uid="{00000000-0005-0000-0000-0000DB2A0000}"/>
    <cellStyle name="Normal 15 2 3 4 2 3" xfId="10983" xr:uid="{00000000-0005-0000-0000-0000DC2A0000}"/>
    <cellStyle name="Normal 15 2 3 4 2_QR_TAB_1.4_1.5_1.11" xfId="10984" xr:uid="{00000000-0005-0000-0000-0000DD2A0000}"/>
    <cellStyle name="Normal 15 2 3 4 3" xfId="10985" xr:uid="{00000000-0005-0000-0000-0000DE2A0000}"/>
    <cellStyle name="Normal 15 2 3 4 3 2" xfId="10986" xr:uid="{00000000-0005-0000-0000-0000DF2A0000}"/>
    <cellStyle name="Normal 15 2 3 4 3_QR_TAB_1.4_1.5_1.11" xfId="10987" xr:uid="{00000000-0005-0000-0000-0000E02A0000}"/>
    <cellStyle name="Normal 15 2 3 4 4" xfId="10988" xr:uid="{00000000-0005-0000-0000-0000E12A0000}"/>
    <cellStyle name="Normal 15 2 3 4_QR_TAB_1.4_1.5_1.11" xfId="10989" xr:uid="{00000000-0005-0000-0000-0000E22A0000}"/>
    <cellStyle name="Normal 15 2 3 5" xfId="10990" xr:uid="{00000000-0005-0000-0000-0000E32A0000}"/>
    <cellStyle name="Normal 15 2 3 5 2" xfId="10991" xr:uid="{00000000-0005-0000-0000-0000E42A0000}"/>
    <cellStyle name="Normal 15 2 3 5 2 2" xfId="10992" xr:uid="{00000000-0005-0000-0000-0000E52A0000}"/>
    <cellStyle name="Normal 15 2 3 5 2 2 2" xfId="10993" xr:uid="{00000000-0005-0000-0000-0000E62A0000}"/>
    <cellStyle name="Normal 15 2 3 5 2 2_QR_TAB_1.4_1.5_1.11" xfId="10994" xr:uid="{00000000-0005-0000-0000-0000E72A0000}"/>
    <cellStyle name="Normal 15 2 3 5 2 3" xfId="10995" xr:uid="{00000000-0005-0000-0000-0000E82A0000}"/>
    <cellStyle name="Normal 15 2 3 5 2_QR_TAB_1.4_1.5_1.11" xfId="10996" xr:uid="{00000000-0005-0000-0000-0000E92A0000}"/>
    <cellStyle name="Normal 15 2 3 5_QR_TAB_1.4_1.5_1.11" xfId="10997" xr:uid="{00000000-0005-0000-0000-0000EA2A0000}"/>
    <cellStyle name="Normal 15 2 3 6" xfId="10998" xr:uid="{00000000-0005-0000-0000-0000EB2A0000}"/>
    <cellStyle name="Normal 15 2 3 6 2" xfId="10999" xr:uid="{00000000-0005-0000-0000-0000EC2A0000}"/>
    <cellStyle name="Normal 15 2 3 6 2 2" xfId="11000" xr:uid="{00000000-0005-0000-0000-0000ED2A0000}"/>
    <cellStyle name="Normal 15 2 3 6 2_QR_TAB_1.4_1.5_1.11" xfId="11001" xr:uid="{00000000-0005-0000-0000-0000EE2A0000}"/>
    <cellStyle name="Normal 15 2 3 6 3" xfId="11002" xr:uid="{00000000-0005-0000-0000-0000EF2A0000}"/>
    <cellStyle name="Normal 15 2 3 6_QR_TAB_1.4_1.5_1.11" xfId="11003" xr:uid="{00000000-0005-0000-0000-0000F02A0000}"/>
    <cellStyle name="Normal 15 2 3 7" xfId="11004" xr:uid="{00000000-0005-0000-0000-0000F12A0000}"/>
    <cellStyle name="Normal 15 2 3 7 2" xfId="11005" xr:uid="{00000000-0005-0000-0000-0000F22A0000}"/>
    <cellStyle name="Normal 15 2 3 7_QR_TAB_1.4_1.5_1.11" xfId="11006" xr:uid="{00000000-0005-0000-0000-0000F32A0000}"/>
    <cellStyle name="Normal 15 2 3 8" xfId="11007" xr:uid="{00000000-0005-0000-0000-0000F42A0000}"/>
    <cellStyle name="Normal 15 2 3_checks flows" xfId="11008" xr:uid="{00000000-0005-0000-0000-0000F52A0000}"/>
    <cellStyle name="Normal 15 2 4" xfId="11009" xr:uid="{00000000-0005-0000-0000-0000F62A0000}"/>
    <cellStyle name="Normal 15 2 4 2" xfId="11010" xr:uid="{00000000-0005-0000-0000-0000F72A0000}"/>
    <cellStyle name="Normal 15 2 4 2 2" xfId="11011" xr:uid="{00000000-0005-0000-0000-0000F82A0000}"/>
    <cellStyle name="Normal 15 2 4 2 2 2" xfId="11012" xr:uid="{00000000-0005-0000-0000-0000F92A0000}"/>
    <cellStyle name="Normal 15 2 4 2 2 2 2" xfId="11013" xr:uid="{00000000-0005-0000-0000-0000FA2A0000}"/>
    <cellStyle name="Normal 15 2 4 2 2 2_QR_TAB_1.4_1.5_1.11" xfId="11014" xr:uid="{00000000-0005-0000-0000-0000FB2A0000}"/>
    <cellStyle name="Normal 15 2 4 2 2 3" xfId="11015" xr:uid="{00000000-0005-0000-0000-0000FC2A0000}"/>
    <cellStyle name="Normal 15 2 4 2 2_QR_TAB_1.4_1.5_1.11" xfId="11016" xr:uid="{00000000-0005-0000-0000-0000FD2A0000}"/>
    <cellStyle name="Normal 15 2 4 2 3" xfId="11017" xr:uid="{00000000-0005-0000-0000-0000FE2A0000}"/>
    <cellStyle name="Normal 15 2 4 2 3 2" xfId="11018" xr:uid="{00000000-0005-0000-0000-0000FF2A0000}"/>
    <cellStyle name="Normal 15 2 4 2 3_QR_TAB_1.4_1.5_1.11" xfId="11019" xr:uid="{00000000-0005-0000-0000-0000002B0000}"/>
    <cellStyle name="Normal 15 2 4 2 4" xfId="11020" xr:uid="{00000000-0005-0000-0000-0000012B0000}"/>
    <cellStyle name="Normal 15 2 4 2_QR_TAB_1.4_1.5_1.11" xfId="11021" xr:uid="{00000000-0005-0000-0000-0000022B0000}"/>
    <cellStyle name="Normal 15 2 4 3" xfId="11022" xr:uid="{00000000-0005-0000-0000-0000032B0000}"/>
    <cellStyle name="Normal 15 2 4 3 2" xfId="11023" xr:uid="{00000000-0005-0000-0000-0000042B0000}"/>
    <cellStyle name="Normal 15 2 4 3 2 2" xfId="11024" xr:uid="{00000000-0005-0000-0000-0000052B0000}"/>
    <cellStyle name="Normal 15 2 4 3 2 2 2" xfId="11025" xr:uid="{00000000-0005-0000-0000-0000062B0000}"/>
    <cellStyle name="Normal 15 2 4 3 2 2_QR_TAB_1.4_1.5_1.11" xfId="11026" xr:uid="{00000000-0005-0000-0000-0000072B0000}"/>
    <cellStyle name="Normal 15 2 4 3 2 3" xfId="11027" xr:uid="{00000000-0005-0000-0000-0000082B0000}"/>
    <cellStyle name="Normal 15 2 4 3 2_QR_TAB_1.4_1.5_1.11" xfId="11028" xr:uid="{00000000-0005-0000-0000-0000092B0000}"/>
    <cellStyle name="Normal 15 2 4 3_QR_TAB_1.4_1.5_1.11" xfId="11029" xr:uid="{00000000-0005-0000-0000-00000A2B0000}"/>
    <cellStyle name="Normal 15 2 4 4" xfId="11030" xr:uid="{00000000-0005-0000-0000-00000B2B0000}"/>
    <cellStyle name="Normal 15 2 4 4 2" xfId="11031" xr:uid="{00000000-0005-0000-0000-00000C2B0000}"/>
    <cellStyle name="Normal 15 2 4 4 2 2" xfId="11032" xr:uid="{00000000-0005-0000-0000-00000D2B0000}"/>
    <cellStyle name="Normal 15 2 4 4 2_QR_TAB_1.4_1.5_1.11" xfId="11033" xr:uid="{00000000-0005-0000-0000-00000E2B0000}"/>
    <cellStyle name="Normal 15 2 4 4 3" xfId="11034" xr:uid="{00000000-0005-0000-0000-00000F2B0000}"/>
    <cellStyle name="Normal 15 2 4 4_QR_TAB_1.4_1.5_1.11" xfId="11035" xr:uid="{00000000-0005-0000-0000-0000102B0000}"/>
    <cellStyle name="Normal 15 2 4 5" xfId="11036" xr:uid="{00000000-0005-0000-0000-0000112B0000}"/>
    <cellStyle name="Normal 15 2 4 5 2" xfId="11037" xr:uid="{00000000-0005-0000-0000-0000122B0000}"/>
    <cellStyle name="Normal 15 2 4 5_QR_TAB_1.4_1.5_1.11" xfId="11038" xr:uid="{00000000-0005-0000-0000-0000132B0000}"/>
    <cellStyle name="Normal 15 2 4 6" xfId="11039" xr:uid="{00000000-0005-0000-0000-0000142B0000}"/>
    <cellStyle name="Normal 15 2 4_checks flows" xfId="11040" xr:uid="{00000000-0005-0000-0000-0000152B0000}"/>
    <cellStyle name="Normal 15 2 5" xfId="11041" xr:uid="{00000000-0005-0000-0000-0000162B0000}"/>
    <cellStyle name="Normal 15 2 5 2" xfId="11042" xr:uid="{00000000-0005-0000-0000-0000172B0000}"/>
    <cellStyle name="Normal 15 2 5 2 2" xfId="11043" xr:uid="{00000000-0005-0000-0000-0000182B0000}"/>
    <cellStyle name="Normal 15 2 5 2 2 2" xfId="11044" xr:uid="{00000000-0005-0000-0000-0000192B0000}"/>
    <cellStyle name="Normal 15 2 5 2 2 2 2" xfId="11045" xr:uid="{00000000-0005-0000-0000-00001A2B0000}"/>
    <cellStyle name="Normal 15 2 5 2 2 2_QR_TAB_1.4_1.5_1.11" xfId="11046" xr:uid="{00000000-0005-0000-0000-00001B2B0000}"/>
    <cellStyle name="Normal 15 2 5 2 2 3" xfId="11047" xr:uid="{00000000-0005-0000-0000-00001C2B0000}"/>
    <cellStyle name="Normal 15 2 5 2 2_QR_TAB_1.4_1.5_1.11" xfId="11048" xr:uid="{00000000-0005-0000-0000-00001D2B0000}"/>
    <cellStyle name="Normal 15 2 5 2 3" xfId="11049" xr:uid="{00000000-0005-0000-0000-00001E2B0000}"/>
    <cellStyle name="Normal 15 2 5 2 3 2" xfId="11050" xr:uid="{00000000-0005-0000-0000-00001F2B0000}"/>
    <cellStyle name="Normal 15 2 5 2 3_QR_TAB_1.4_1.5_1.11" xfId="11051" xr:uid="{00000000-0005-0000-0000-0000202B0000}"/>
    <cellStyle name="Normal 15 2 5 2 4" xfId="11052" xr:uid="{00000000-0005-0000-0000-0000212B0000}"/>
    <cellStyle name="Normal 15 2 5 2_QR_TAB_1.4_1.5_1.11" xfId="11053" xr:uid="{00000000-0005-0000-0000-0000222B0000}"/>
    <cellStyle name="Normal 15 2 5 3" xfId="11054" xr:uid="{00000000-0005-0000-0000-0000232B0000}"/>
    <cellStyle name="Normal 15 2 5 3 2" xfId="11055" xr:uid="{00000000-0005-0000-0000-0000242B0000}"/>
    <cellStyle name="Normal 15 2 5 3 2 2" xfId="11056" xr:uid="{00000000-0005-0000-0000-0000252B0000}"/>
    <cellStyle name="Normal 15 2 5 3 2 2 2" xfId="11057" xr:uid="{00000000-0005-0000-0000-0000262B0000}"/>
    <cellStyle name="Normal 15 2 5 3 2 2_QR_TAB_1.4_1.5_1.11" xfId="11058" xr:uid="{00000000-0005-0000-0000-0000272B0000}"/>
    <cellStyle name="Normal 15 2 5 3 2 3" xfId="11059" xr:uid="{00000000-0005-0000-0000-0000282B0000}"/>
    <cellStyle name="Normal 15 2 5 3 2_QR_TAB_1.4_1.5_1.11" xfId="11060" xr:uid="{00000000-0005-0000-0000-0000292B0000}"/>
    <cellStyle name="Normal 15 2 5 3_QR_TAB_1.4_1.5_1.11" xfId="11061" xr:uid="{00000000-0005-0000-0000-00002A2B0000}"/>
    <cellStyle name="Normal 15 2 5 4" xfId="11062" xr:uid="{00000000-0005-0000-0000-00002B2B0000}"/>
    <cellStyle name="Normal 15 2 5 4 2" xfId="11063" xr:uid="{00000000-0005-0000-0000-00002C2B0000}"/>
    <cellStyle name="Normal 15 2 5 4 2 2" xfId="11064" xr:uid="{00000000-0005-0000-0000-00002D2B0000}"/>
    <cellStyle name="Normal 15 2 5 4 2_QR_TAB_1.4_1.5_1.11" xfId="11065" xr:uid="{00000000-0005-0000-0000-00002E2B0000}"/>
    <cellStyle name="Normal 15 2 5 4 3" xfId="11066" xr:uid="{00000000-0005-0000-0000-00002F2B0000}"/>
    <cellStyle name="Normal 15 2 5 4_QR_TAB_1.4_1.5_1.11" xfId="11067" xr:uid="{00000000-0005-0000-0000-0000302B0000}"/>
    <cellStyle name="Normal 15 2 5 5" xfId="11068" xr:uid="{00000000-0005-0000-0000-0000312B0000}"/>
    <cellStyle name="Normal 15 2 5 5 2" xfId="11069" xr:uid="{00000000-0005-0000-0000-0000322B0000}"/>
    <cellStyle name="Normal 15 2 5 5_QR_TAB_1.4_1.5_1.11" xfId="11070" xr:uid="{00000000-0005-0000-0000-0000332B0000}"/>
    <cellStyle name="Normal 15 2 5 6" xfId="11071" xr:uid="{00000000-0005-0000-0000-0000342B0000}"/>
    <cellStyle name="Normal 15 2 5_checks flows" xfId="11072" xr:uid="{00000000-0005-0000-0000-0000352B0000}"/>
    <cellStyle name="Normal 15 2 6" xfId="11073" xr:uid="{00000000-0005-0000-0000-0000362B0000}"/>
    <cellStyle name="Normal 15 2 6 2" xfId="11074" xr:uid="{00000000-0005-0000-0000-0000372B0000}"/>
    <cellStyle name="Normal 15 2 6 2 2" xfId="11075" xr:uid="{00000000-0005-0000-0000-0000382B0000}"/>
    <cellStyle name="Normal 15 2 6 2 2 2" xfId="11076" xr:uid="{00000000-0005-0000-0000-0000392B0000}"/>
    <cellStyle name="Normal 15 2 6 2 2 2 2" xfId="11077" xr:uid="{00000000-0005-0000-0000-00003A2B0000}"/>
    <cellStyle name="Normal 15 2 6 2 2 2_QR_TAB_1.4_1.5_1.11" xfId="11078" xr:uid="{00000000-0005-0000-0000-00003B2B0000}"/>
    <cellStyle name="Normal 15 2 6 2 2 3" xfId="11079" xr:uid="{00000000-0005-0000-0000-00003C2B0000}"/>
    <cellStyle name="Normal 15 2 6 2 2_QR_TAB_1.4_1.5_1.11" xfId="11080" xr:uid="{00000000-0005-0000-0000-00003D2B0000}"/>
    <cellStyle name="Normal 15 2 6 2 3" xfId="11081" xr:uid="{00000000-0005-0000-0000-00003E2B0000}"/>
    <cellStyle name="Normal 15 2 6 2 3 2" xfId="11082" xr:uid="{00000000-0005-0000-0000-00003F2B0000}"/>
    <cellStyle name="Normal 15 2 6 2 3_QR_TAB_1.4_1.5_1.11" xfId="11083" xr:uid="{00000000-0005-0000-0000-0000402B0000}"/>
    <cellStyle name="Normal 15 2 6 2 4" xfId="11084" xr:uid="{00000000-0005-0000-0000-0000412B0000}"/>
    <cellStyle name="Normal 15 2 6 2_QR_TAB_1.4_1.5_1.11" xfId="11085" xr:uid="{00000000-0005-0000-0000-0000422B0000}"/>
    <cellStyle name="Normal 15 2 6 3" xfId="11086" xr:uid="{00000000-0005-0000-0000-0000432B0000}"/>
    <cellStyle name="Normal 15 2 6 3 2" xfId="11087" xr:uid="{00000000-0005-0000-0000-0000442B0000}"/>
    <cellStyle name="Normal 15 2 6 3 2 2" xfId="11088" xr:uid="{00000000-0005-0000-0000-0000452B0000}"/>
    <cellStyle name="Normal 15 2 6 3 2 2 2" xfId="11089" xr:uid="{00000000-0005-0000-0000-0000462B0000}"/>
    <cellStyle name="Normal 15 2 6 3 2 2_QR_TAB_1.4_1.5_1.11" xfId="11090" xr:uid="{00000000-0005-0000-0000-0000472B0000}"/>
    <cellStyle name="Normal 15 2 6 3 2 3" xfId="11091" xr:uid="{00000000-0005-0000-0000-0000482B0000}"/>
    <cellStyle name="Normal 15 2 6 3 2_QR_TAB_1.4_1.5_1.11" xfId="11092" xr:uid="{00000000-0005-0000-0000-0000492B0000}"/>
    <cellStyle name="Normal 15 2 6 3_QR_TAB_1.4_1.5_1.11" xfId="11093" xr:uid="{00000000-0005-0000-0000-00004A2B0000}"/>
    <cellStyle name="Normal 15 2 6 4" xfId="11094" xr:uid="{00000000-0005-0000-0000-00004B2B0000}"/>
    <cellStyle name="Normal 15 2 6 4 2" xfId="11095" xr:uid="{00000000-0005-0000-0000-00004C2B0000}"/>
    <cellStyle name="Normal 15 2 6 4 2 2" xfId="11096" xr:uid="{00000000-0005-0000-0000-00004D2B0000}"/>
    <cellStyle name="Normal 15 2 6 4 2_QR_TAB_1.4_1.5_1.11" xfId="11097" xr:uid="{00000000-0005-0000-0000-00004E2B0000}"/>
    <cellStyle name="Normal 15 2 6 4 3" xfId="11098" xr:uid="{00000000-0005-0000-0000-00004F2B0000}"/>
    <cellStyle name="Normal 15 2 6 4_QR_TAB_1.4_1.5_1.11" xfId="11099" xr:uid="{00000000-0005-0000-0000-0000502B0000}"/>
    <cellStyle name="Normal 15 2 6 5" xfId="11100" xr:uid="{00000000-0005-0000-0000-0000512B0000}"/>
    <cellStyle name="Normal 15 2 6 5 2" xfId="11101" xr:uid="{00000000-0005-0000-0000-0000522B0000}"/>
    <cellStyle name="Normal 15 2 6 5_QR_TAB_1.4_1.5_1.11" xfId="11102" xr:uid="{00000000-0005-0000-0000-0000532B0000}"/>
    <cellStyle name="Normal 15 2 6 6" xfId="11103" xr:uid="{00000000-0005-0000-0000-0000542B0000}"/>
    <cellStyle name="Normal 15 2 6_checks flows" xfId="11104" xr:uid="{00000000-0005-0000-0000-0000552B0000}"/>
    <cellStyle name="Normal 15 2 7" xfId="11105" xr:uid="{00000000-0005-0000-0000-0000562B0000}"/>
    <cellStyle name="Normal 15 2 7 2" xfId="11106" xr:uid="{00000000-0005-0000-0000-0000572B0000}"/>
    <cellStyle name="Normal 15 2 7 2 2" xfId="11107" xr:uid="{00000000-0005-0000-0000-0000582B0000}"/>
    <cellStyle name="Normal 15 2 7 2 2 2" xfId="11108" xr:uid="{00000000-0005-0000-0000-0000592B0000}"/>
    <cellStyle name="Normal 15 2 7 2 2 2 2" xfId="11109" xr:uid="{00000000-0005-0000-0000-00005A2B0000}"/>
    <cellStyle name="Normal 15 2 7 2 2 2_QR_TAB_1.4_1.5_1.11" xfId="11110" xr:uid="{00000000-0005-0000-0000-00005B2B0000}"/>
    <cellStyle name="Normal 15 2 7 2 2 3" xfId="11111" xr:uid="{00000000-0005-0000-0000-00005C2B0000}"/>
    <cellStyle name="Normal 15 2 7 2 2_QR_TAB_1.4_1.5_1.11" xfId="11112" xr:uid="{00000000-0005-0000-0000-00005D2B0000}"/>
    <cellStyle name="Normal 15 2 7 2 3" xfId="11113" xr:uid="{00000000-0005-0000-0000-00005E2B0000}"/>
    <cellStyle name="Normal 15 2 7 2 3 2" xfId="11114" xr:uid="{00000000-0005-0000-0000-00005F2B0000}"/>
    <cellStyle name="Normal 15 2 7 2 3_QR_TAB_1.4_1.5_1.11" xfId="11115" xr:uid="{00000000-0005-0000-0000-0000602B0000}"/>
    <cellStyle name="Normal 15 2 7 2 4" xfId="11116" xr:uid="{00000000-0005-0000-0000-0000612B0000}"/>
    <cellStyle name="Normal 15 2 7 2_QR_TAB_1.4_1.5_1.11" xfId="11117" xr:uid="{00000000-0005-0000-0000-0000622B0000}"/>
    <cellStyle name="Normal 15 2 7 3" xfId="11118" xr:uid="{00000000-0005-0000-0000-0000632B0000}"/>
    <cellStyle name="Normal 15 2 7 3 2" xfId="11119" xr:uid="{00000000-0005-0000-0000-0000642B0000}"/>
    <cellStyle name="Normal 15 2 7 3 2 2" xfId="11120" xr:uid="{00000000-0005-0000-0000-0000652B0000}"/>
    <cellStyle name="Normal 15 2 7 3 2 2 2" xfId="11121" xr:uid="{00000000-0005-0000-0000-0000662B0000}"/>
    <cellStyle name="Normal 15 2 7 3 2 2_QR_TAB_1.4_1.5_1.11" xfId="11122" xr:uid="{00000000-0005-0000-0000-0000672B0000}"/>
    <cellStyle name="Normal 15 2 7 3 2 3" xfId="11123" xr:uid="{00000000-0005-0000-0000-0000682B0000}"/>
    <cellStyle name="Normal 15 2 7 3 2_QR_TAB_1.4_1.5_1.11" xfId="11124" xr:uid="{00000000-0005-0000-0000-0000692B0000}"/>
    <cellStyle name="Normal 15 2 7 3_QR_TAB_1.4_1.5_1.11" xfId="11125" xr:uid="{00000000-0005-0000-0000-00006A2B0000}"/>
    <cellStyle name="Normal 15 2 7 4" xfId="11126" xr:uid="{00000000-0005-0000-0000-00006B2B0000}"/>
    <cellStyle name="Normal 15 2 7 4 2" xfId="11127" xr:uid="{00000000-0005-0000-0000-00006C2B0000}"/>
    <cellStyle name="Normal 15 2 7 4 2 2" xfId="11128" xr:uid="{00000000-0005-0000-0000-00006D2B0000}"/>
    <cellStyle name="Normal 15 2 7 4 2_QR_TAB_1.4_1.5_1.11" xfId="11129" xr:uid="{00000000-0005-0000-0000-00006E2B0000}"/>
    <cellStyle name="Normal 15 2 7 4 3" xfId="11130" xr:uid="{00000000-0005-0000-0000-00006F2B0000}"/>
    <cellStyle name="Normal 15 2 7 4_QR_TAB_1.4_1.5_1.11" xfId="11131" xr:uid="{00000000-0005-0000-0000-0000702B0000}"/>
    <cellStyle name="Normal 15 2 7 5" xfId="11132" xr:uid="{00000000-0005-0000-0000-0000712B0000}"/>
    <cellStyle name="Normal 15 2 7 5 2" xfId="11133" xr:uid="{00000000-0005-0000-0000-0000722B0000}"/>
    <cellStyle name="Normal 15 2 7 5_QR_TAB_1.4_1.5_1.11" xfId="11134" xr:uid="{00000000-0005-0000-0000-0000732B0000}"/>
    <cellStyle name="Normal 15 2 7 6" xfId="11135" xr:uid="{00000000-0005-0000-0000-0000742B0000}"/>
    <cellStyle name="Normal 15 2 7_checks flows" xfId="11136" xr:uid="{00000000-0005-0000-0000-0000752B0000}"/>
    <cellStyle name="Normal 15 2 8" xfId="11137" xr:uid="{00000000-0005-0000-0000-0000762B0000}"/>
    <cellStyle name="Normal 15 2 8 2" xfId="11138" xr:uid="{00000000-0005-0000-0000-0000772B0000}"/>
    <cellStyle name="Normal 15 2 8 2 2" xfId="11139" xr:uid="{00000000-0005-0000-0000-0000782B0000}"/>
    <cellStyle name="Normal 15 2 8 2 2 2" xfId="11140" xr:uid="{00000000-0005-0000-0000-0000792B0000}"/>
    <cellStyle name="Normal 15 2 8 2 2 2 2" xfId="11141" xr:uid="{00000000-0005-0000-0000-00007A2B0000}"/>
    <cellStyle name="Normal 15 2 8 2 2 2_QR_TAB_1.4_1.5_1.11" xfId="11142" xr:uid="{00000000-0005-0000-0000-00007B2B0000}"/>
    <cellStyle name="Normal 15 2 8 2 2 3" xfId="11143" xr:uid="{00000000-0005-0000-0000-00007C2B0000}"/>
    <cellStyle name="Normal 15 2 8 2 2_QR_TAB_1.4_1.5_1.11" xfId="11144" xr:uid="{00000000-0005-0000-0000-00007D2B0000}"/>
    <cellStyle name="Normal 15 2 8 2 3" xfId="11145" xr:uid="{00000000-0005-0000-0000-00007E2B0000}"/>
    <cellStyle name="Normal 15 2 8 2 3 2" xfId="11146" xr:uid="{00000000-0005-0000-0000-00007F2B0000}"/>
    <cellStyle name="Normal 15 2 8 2 3_QR_TAB_1.4_1.5_1.11" xfId="11147" xr:uid="{00000000-0005-0000-0000-0000802B0000}"/>
    <cellStyle name="Normal 15 2 8 2 4" xfId="11148" xr:uid="{00000000-0005-0000-0000-0000812B0000}"/>
    <cellStyle name="Normal 15 2 8 2_QR_TAB_1.4_1.5_1.11" xfId="11149" xr:uid="{00000000-0005-0000-0000-0000822B0000}"/>
    <cellStyle name="Normal 15 2 8 3" xfId="11150" xr:uid="{00000000-0005-0000-0000-0000832B0000}"/>
    <cellStyle name="Normal 15 2 8 3 2" xfId="11151" xr:uid="{00000000-0005-0000-0000-0000842B0000}"/>
    <cellStyle name="Normal 15 2 8 3 2 2" xfId="11152" xr:uid="{00000000-0005-0000-0000-0000852B0000}"/>
    <cellStyle name="Normal 15 2 8 3 2_QR_TAB_1.4_1.5_1.11" xfId="11153" xr:uid="{00000000-0005-0000-0000-0000862B0000}"/>
    <cellStyle name="Normal 15 2 8 3 3" xfId="11154" xr:uid="{00000000-0005-0000-0000-0000872B0000}"/>
    <cellStyle name="Normal 15 2 8 3_QR_TAB_1.4_1.5_1.11" xfId="11155" xr:uid="{00000000-0005-0000-0000-0000882B0000}"/>
    <cellStyle name="Normal 15 2 8 4" xfId="11156" xr:uid="{00000000-0005-0000-0000-0000892B0000}"/>
    <cellStyle name="Normal 15 2 8 4 2" xfId="11157" xr:uid="{00000000-0005-0000-0000-00008A2B0000}"/>
    <cellStyle name="Normal 15 2 8 4_QR_TAB_1.4_1.5_1.11" xfId="11158" xr:uid="{00000000-0005-0000-0000-00008B2B0000}"/>
    <cellStyle name="Normal 15 2 8 5" xfId="11159" xr:uid="{00000000-0005-0000-0000-00008C2B0000}"/>
    <cellStyle name="Normal 15 2 8_checks flows" xfId="11160" xr:uid="{00000000-0005-0000-0000-00008D2B0000}"/>
    <cellStyle name="Normal 15 2 9" xfId="11161" xr:uid="{00000000-0005-0000-0000-00008E2B0000}"/>
    <cellStyle name="Normal 15 2 9 2" xfId="11162" xr:uid="{00000000-0005-0000-0000-00008F2B0000}"/>
    <cellStyle name="Normal 15 2 9 2 2" xfId="11163" xr:uid="{00000000-0005-0000-0000-0000902B0000}"/>
    <cellStyle name="Normal 15 2 9 2 2 2" xfId="11164" xr:uid="{00000000-0005-0000-0000-0000912B0000}"/>
    <cellStyle name="Normal 15 2 9 2 2_QR_TAB_1.4_1.5_1.11" xfId="11165" xr:uid="{00000000-0005-0000-0000-0000922B0000}"/>
    <cellStyle name="Normal 15 2 9 2 3" xfId="11166" xr:uid="{00000000-0005-0000-0000-0000932B0000}"/>
    <cellStyle name="Normal 15 2 9 2_QR_TAB_1.4_1.5_1.11" xfId="11167" xr:uid="{00000000-0005-0000-0000-0000942B0000}"/>
    <cellStyle name="Normal 15 2 9 3" xfId="11168" xr:uid="{00000000-0005-0000-0000-0000952B0000}"/>
    <cellStyle name="Normal 15 2 9 3 2" xfId="11169" xr:uid="{00000000-0005-0000-0000-0000962B0000}"/>
    <cellStyle name="Normal 15 2 9 3_QR_TAB_1.4_1.5_1.11" xfId="11170" xr:uid="{00000000-0005-0000-0000-0000972B0000}"/>
    <cellStyle name="Normal 15 2 9 4" xfId="11171" xr:uid="{00000000-0005-0000-0000-0000982B0000}"/>
    <cellStyle name="Normal 15 2 9_QR_TAB_1.4_1.5_1.11" xfId="11172" xr:uid="{00000000-0005-0000-0000-0000992B0000}"/>
    <cellStyle name="Normal 15 2_checks flows" xfId="11173" xr:uid="{00000000-0005-0000-0000-00009A2B0000}"/>
    <cellStyle name="Normal 15 3" xfId="11174" xr:uid="{00000000-0005-0000-0000-00009B2B0000}"/>
    <cellStyle name="Normal 15 3 10" xfId="11175" xr:uid="{00000000-0005-0000-0000-00009C2B0000}"/>
    <cellStyle name="Normal 15 3 10 2" xfId="11176" xr:uid="{00000000-0005-0000-0000-00009D2B0000}"/>
    <cellStyle name="Normal 15 3 10 2 2" xfId="11177" xr:uid="{00000000-0005-0000-0000-00009E2B0000}"/>
    <cellStyle name="Normal 15 3 10 2_QR_TAB_1.4_1.5_1.11" xfId="11178" xr:uid="{00000000-0005-0000-0000-00009F2B0000}"/>
    <cellStyle name="Normal 15 3 10 3" xfId="11179" xr:uid="{00000000-0005-0000-0000-0000A02B0000}"/>
    <cellStyle name="Normal 15 3 10_QR_TAB_1.4_1.5_1.11" xfId="11180" xr:uid="{00000000-0005-0000-0000-0000A12B0000}"/>
    <cellStyle name="Normal 15 3 11" xfId="11181" xr:uid="{00000000-0005-0000-0000-0000A22B0000}"/>
    <cellStyle name="Normal 15 3 11 2" xfId="11182" xr:uid="{00000000-0005-0000-0000-0000A32B0000}"/>
    <cellStyle name="Normal 15 3 11_QR_TAB_1.4_1.5_1.11" xfId="11183" xr:uid="{00000000-0005-0000-0000-0000A42B0000}"/>
    <cellStyle name="Normal 15 3 12" xfId="11184" xr:uid="{00000000-0005-0000-0000-0000A52B0000}"/>
    <cellStyle name="Normal 15 3 2" xfId="11185" xr:uid="{00000000-0005-0000-0000-0000A62B0000}"/>
    <cellStyle name="Normal 15 3 2 2" xfId="11186" xr:uid="{00000000-0005-0000-0000-0000A72B0000}"/>
    <cellStyle name="Normal 15 3 2 2 2" xfId="11187" xr:uid="{00000000-0005-0000-0000-0000A82B0000}"/>
    <cellStyle name="Normal 15 3 2 2 2 2" xfId="11188" xr:uid="{00000000-0005-0000-0000-0000A92B0000}"/>
    <cellStyle name="Normal 15 3 2 2 2 2 2" xfId="11189" xr:uid="{00000000-0005-0000-0000-0000AA2B0000}"/>
    <cellStyle name="Normal 15 3 2 2 2 2 2 2" xfId="11190" xr:uid="{00000000-0005-0000-0000-0000AB2B0000}"/>
    <cellStyle name="Normal 15 3 2 2 2 2 2_QR_TAB_1.4_1.5_1.11" xfId="11191" xr:uid="{00000000-0005-0000-0000-0000AC2B0000}"/>
    <cellStyle name="Normal 15 3 2 2 2 2 3" xfId="11192" xr:uid="{00000000-0005-0000-0000-0000AD2B0000}"/>
    <cellStyle name="Normal 15 3 2 2 2 2_QR_TAB_1.4_1.5_1.11" xfId="11193" xr:uid="{00000000-0005-0000-0000-0000AE2B0000}"/>
    <cellStyle name="Normal 15 3 2 2 2 3" xfId="11194" xr:uid="{00000000-0005-0000-0000-0000AF2B0000}"/>
    <cellStyle name="Normal 15 3 2 2 2 3 2" xfId="11195" xr:uid="{00000000-0005-0000-0000-0000B02B0000}"/>
    <cellStyle name="Normal 15 3 2 2 2 3_QR_TAB_1.4_1.5_1.11" xfId="11196" xr:uid="{00000000-0005-0000-0000-0000B12B0000}"/>
    <cellStyle name="Normal 15 3 2 2 2 4" xfId="11197" xr:uid="{00000000-0005-0000-0000-0000B22B0000}"/>
    <cellStyle name="Normal 15 3 2 2 2_QR_TAB_1.4_1.5_1.11" xfId="11198" xr:uid="{00000000-0005-0000-0000-0000B32B0000}"/>
    <cellStyle name="Normal 15 3 2 2 3" xfId="11199" xr:uid="{00000000-0005-0000-0000-0000B42B0000}"/>
    <cellStyle name="Normal 15 3 2 2 3 2" xfId="11200" xr:uid="{00000000-0005-0000-0000-0000B52B0000}"/>
    <cellStyle name="Normal 15 3 2 2 3 2 2" xfId="11201" xr:uid="{00000000-0005-0000-0000-0000B62B0000}"/>
    <cellStyle name="Normal 15 3 2 2 3 2 2 2" xfId="11202" xr:uid="{00000000-0005-0000-0000-0000B72B0000}"/>
    <cellStyle name="Normal 15 3 2 2 3 2 2_QR_TAB_1.4_1.5_1.11" xfId="11203" xr:uid="{00000000-0005-0000-0000-0000B82B0000}"/>
    <cellStyle name="Normal 15 3 2 2 3 2 3" xfId="11204" xr:uid="{00000000-0005-0000-0000-0000B92B0000}"/>
    <cellStyle name="Normal 15 3 2 2 3 2_QR_TAB_1.4_1.5_1.11" xfId="11205" xr:uid="{00000000-0005-0000-0000-0000BA2B0000}"/>
    <cellStyle name="Normal 15 3 2 2 3_QR_TAB_1.4_1.5_1.11" xfId="11206" xr:uid="{00000000-0005-0000-0000-0000BB2B0000}"/>
    <cellStyle name="Normal 15 3 2 2 4" xfId="11207" xr:uid="{00000000-0005-0000-0000-0000BC2B0000}"/>
    <cellStyle name="Normal 15 3 2 2 4 2" xfId="11208" xr:uid="{00000000-0005-0000-0000-0000BD2B0000}"/>
    <cellStyle name="Normal 15 3 2 2 4 2 2" xfId="11209" xr:uid="{00000000-0005-0000-0000-0000BE2B0000}"/>
    <cellStyle name="Normal 15 3 2 2 4 2_QR_TAB_1.4_1.5_1.11" xfId="11210" xr:uid="{00000000-0005-0000-0000-0000BF2B0000}"/>
    <cellStyle name="Normal 15 3 2 2 4 3" xfId="11211" xr:uid="{00000000-0005-0000-0000-0000C02B0000}"/>
    <cellStyle name="Normal 15 3 2 2 4_QR_TAB_1.4_1.5_1.11" xfId="11212" xr:uid="{00000000-0005-0000-0000-0000C12B0000}"/>
    <cellStyle name="Normal 15 3 2 2 5" xfId="11213" xr:uid="{00000000-0005-0000-0000-0000C22B0000}"/>
    <cellStyle name="Normal 15 3 2 2 5 2" xfId="11214" xr:uid="{00000000-0005-0000-0000-0000C32B0000}"/>
    <cellStyle name="Normal 15 3 2 2 5_QR_TAB_1.4_1.5_1.11" xfId="11215" xr:uid="{00000000-0005-0000-0000-0000C42B0000}"/>
    <cellStyle name="Normal 15 3 2 2 6" xfId="11216" xr:uid="{00000000-0005-0000-0000-0000C52B0000}"/>
    <cellStyle name="Normal 15 3 2 2_checks flows" xfId="11217" xr:uid="{00000000-0005-0000-0000-0000C62B0000}"/>
    <cellStyle name="Normal 15 3 2 3" xfId="11218" xr:uid="{00000000-0005-0000-0000-0000C72B0000}"/>
    <cellStyle name="Normal 15 3 2 3 2" xfId="11219" xr:uid="{00000000-0005-0000-0000-0000C82B0000}"/>
    <cellStyle name="Normal 15 3 2 3 2 2" xfId="11220" xr:uid="{00000000-0005-0000-0000-0000C92B0000}"/>
    <cellStyle name="Normal 15 3 2 3 2 2 2" xfId="11221" xr:uid="{00000000-0005-0000-0000-0000CA2B0000}"/>
    <cellStyle name="Normal 15 3 2 3 2 2 2 2" xfId="11222" xr:uid="{00000000-0005-0000-0000-0000CB2B0000}"/>
    <cellStyle name="Normal 15 3 2 3 2 2 2_QR_TAB_1.4_1.5_1.11" xfId="11223" xr:uid="{00000000-0005-0000-0000-0000CC2B0000}"/>
    <cellStyle name="Normal 15 3 2 3 2 2 3" xfId="11224" xr:uid="{00000000-0005-0000-0000-0000CD2B0000}"/>
    <cellStyle name="Normal 15 3 2 3 2 2_QR_TAB_1.4_1.5_1.11" xfId="11225" xr:uid="{00000000-0005-0000-0000-0000CE2B0000}"/>
    <cellStyle name="Normal 15 3 2 3 2 3" xfId="11226" xr:uid="{00000000-0005-0000-0000-0000CF2B0000}"/>
    <cellStyle name="Normal 15 3 2 3 2 3 2" xfId="11227" xr:uid="{00000000-0005-0000-0000-0000D02B0000}"/>
    <cellStyle name="Normal 15 3 2 3 2 3_QR_TAB_1.4_1.5_1.11" xfId="11228" xr:uid="{00000000-0005-0000-0000-0000D12B0000}"/>
    <cellStyle name="Normal 15 3 2 3 2 4" xfId="11229" xr:uid="{00000000-0005-0000-0000-0000D22B0000}"/>
    <cellStyle name="Normal 15 3 2 3 2_QR_TAB_1.4_1.5_1.11" xfId="11230" xr:uid="{00000000-0005-0000-0000-0000D32B0000}"/>
    <cellStyle name="Normal 15 3 2 3 3" xfId="11231" xr:uid="{00000000-0005-0000-0000-0000D42B0000}"/>
    <cellStyle name="Normal 15 3 2 3 3 2" xfId="11232" xr:uid="{00000000-0005-0000-0000-0000D52B0000}"/>
    <cellStyle name="Normal 15 3 2 3 3 2 2" xfId="11233" xr:uid="{00000000-0005-0000-0000-0000D62B0000}"/>
    <cellStyle name="Normal 15 3 2 3 3 2_QR_TAB_1.4_1.5_1.11" xfId="11234" xr:uid="{00000000-0005-0000-0000-0000D72B0000}"/>
    <cellStyle name="Normal 15 3 2 3 3 3" xfId="11235" xr:uid="{00000000-0005-0000-0000-0000D82B0000}"/>
    <cellStyle name="Normal 15 3 2 3 3_QR_TAB_1.4_1.5_1.11" xfId="11236" xr:uid="{00000000-0005-0000-0000-0000D92B0000}"/>
    <cellStyle name="Normal 15 3 2 3 4" xfId="11237" xr:uid="{00000000-0005-0000-0000-0000DA2B0000}"/>
    <cellStyle name="Normal 15 3 2 3 4 2" xfId="11238" xr:uid="{00000000-0005-0000-0000-0000DB2B0000}"/>
    <cellStyle name="Normal 15 3 2 3 4_QR_TAB_1.4_1.5_1.11" xfId="11239" xr:uid="{00000000-0005-0000-0000-0000DC2B0000}"/>
    <cellStyle name="Normal 15 3 2 3 5" xfId="11240" xr:uid="{00000000-0005-0000-0000-0000DD2B0000}"/>
    <cellStyle name="Normal 15 3 2 3_checks flows" xfId="11241" xr:uid="{00000000-0005-0000-0000-0000DE2B0000}"/>
    <cellStyle name="Normal 15 3 2 4" xfId="11242" xr:uid="{00000000-0005-0000-0000-0000DF2B0000}"/>
    <cellStyle name="Normal 15 3 2 4 2" xfId="11243" xr:uid="{00000000-0005-0000-0000-0000E02B0000}"/>
    <cellStyle name="Normal 15 3 2 4 2 2" xfId="11244" xr:uid="{00000000-0005-0000-0000-0000E12B0000}"/>
    <cellStyle name="Normal 15 3 2 4 2 2 2" xfId="11245" xr:uid="{00000000-0005-0000-0000-0000E22B0000}"/>
    <cellStyle name="Normal 15 3 2 4 2 2_QR_TAB_1.4_1.5_1.11" xfId="11246" xr:uid="{00000000-0005-0000-0000-0000E32B0000}"/>
    <cellStyle name="Normal 15 3 2 4 2 3" xfId="11247" xr:uid="{00000000-0005-0000-0000-0000E42B0000}"/>
    <cellStyle name="Normal 15 3 2 4 2_QR_TAB_1.4_1.5_1.11" xfId="11248" xr:uid="{00000000-0005-0000-0000-0000E52B0000}"/>
    <cellStyle name="Normal 15 3 2 4 3" xfId="11249" xr:uid="{00000000-0005-0000-0000-0000E62B0000}"/>
    <cellStyle name="Normal 15 3 2 4 3 2" xfId="11250" xr:uid="{00000000-0005-0000-0000-0000E72B0000}"/>
    <cellStyle name="Normal 15 3 2 4 3_QR_TAB_1.4_1.5_1.11" xfId="11251" xr:uid="{00000000-0005-0000-0000-0000E82B0000}"/>
    <cellStyle name="Normal 15 3 2 4 4" xfId="11252" xr:uid="{00000000-0005-0000-0000-0000E92B0000}"/>
    <cellStyle name="Normal 15 3 2 4_QR_TAB_1.4_1.5_1.11" xfId="11253" xr:uid="{00000000-0005-0000-0000-0000EA2B0000}"/>
    <cellStyle name="Normal 15 3 2 5" xfId="11254" xr:uid="{00000000-0005-0000-0000-0000EB2B0000}"/>
    <cellStyle name="Normal 15 3 2 5 2" xfId="11255" xr:uid="{00000000-0005-0000-0000-0000EC2B0000}"/>
    <cellStyle name="Normal 15 3 2 5 2 2" xfId="11256" xr:uid="{00000000-0005-0000-0000-0000ED2B0000}"/>
    <cellStyle name="Normal 15 3 2 5 2 2 2" xfId="11257" xr:uid="{00000000-0005-0000-0000-0000EE2B0000}"/>
    <cellStyle name="Normal 15 3 2 5 2 2_QR_TAB_1.4_1.5_1.11" xfId="11258" xr:uid="{00000000-0005-0000-0000-0000EF2B0000}"/>
    <cellStyle name="Normal 15 3 2 5 2 3" xfId="11259" xr:uid="{00000000-0005-0000-0000-0000F02B0000}"/>
    <cellStyle name="Normal 15 3 2 5 2_QR_TAB_1.4_1.5_1.11" xfId="11260" xr:uid="{00000000-0005-0000-0000-0000F12B0000}"/>
    <cellStyle name="Normal 15 3 2 5_QR_TAB_1.4_1.5_1.11" xfId="11261" xr:uid="{00000000-0005-0000-0000-0000F22B0000}"/>
    <cellStyle name="Normal 15 3 2 6" xfId="11262" xr:uid="{00000000-0005-0000-0000-0000F32B0000}"/>
    <cellStyle name="Normal 15 3 2 6 2" xfId="11263" xr:uid="{00000000-0005-0000-0000-0000F42B0000}"/>
    <cellStyle name="Normal 15 3 2 6 2 2" xfId="11264" xr:uid="{00000000-0005-0000-0000-0000F52B0000}"/>
    <cellStyle name="Normal 15 3 2 6 2_QR_TAB_1.4_1.5_1.11" xfId="11265" xr:uid="{00000000-0005-0000-0000-0000F62B0000}"/>
    <cellStyle name="Normal 15 3 2 6 3" xfId="11266" xr:uid="{00000000-0005-0000-0000-0000F72B0000}"/>
    <cellStyle name="Normal 15 3 2 6_QR_TAB_1.4_1.5_1.11" xfId="11267" xr:uid="{00000000-0005-0000-0000-0000F82B0000}"/>
    <cellStyle name="Normal 15 3 2 7" xfId="11268" xr:uid="{00000000-0005-0000-0000-0000F92B0000}"/>
    <cellStyle name="Normal 15 3 2 7 2" xfId="11269" xr:uid="{00000000-0005-0000-0000-0000FA2B0000}"/>
    <cellStyle name="Normal 15 3 2 7_QR_TAB_1.4_1.5_1.11" xfId="11270" xr:uid="{00000000-0005-0000-0000-0000FB2B0000}"/>
    <cellStyle name="Normal 15 3 2 8" xfId="11271" xr:uid="{00000000-0005-0000-0000-0000FC2B0000}"/>
    <cellStyle name="Normal 15 3 2_checks flows" xfId="11272" xr:uid="{00000000-0005-0000-0000-0000FD2B0000}"/>
    <cellStyle name="Normal 15 3 3" xfId="11273" xr:uid="{00000000-0005-0000-0000-0000FE2B0000}"/>
    <cellStyle name="Normal 15 3 3 2" xfId="11274" xr:uid="{00000000-0005-0000-0000-0000FF2B0000}"/>
    <cellStyle name="Normal 15 3 3 2 2" xfId="11275" xr:uid="{00000000-0005-0000-0000-0000002C0000}"/>
    <cellStyle name="Normal 15 3 3 2 2 2" xfId="11276" xr:uid="{00000000-0005-0000-0000-0000012C0000}"/>
    <cellStyle name="Normal 15 3 3 2 2 2 2" xfId="11277" xr:uid="{00000000-0005-0000-0000-0000022C0000}"/>
    <cellStyle name="Normal 15 3 3 2 2 2_QR_TAB_1.4_1.5_1.11" xfId="11278" xr:uid="{00000000-0005-0000-0000-0000032C0000}"/>
    <cellStyle name="Normal 15 3 3 2 2 3" xfId="11279" xr:uid="{00000000-0005-0000-0000-0000042C0000}"/>
    <cellStyle name="Normal 15 3 3 2 2_QR_TAB_1.4_1.5_1.11" xfId="11280" xr:uid="{00000000-0005-0000-0000-0000052C0000}"/>
    <cellStyle name="Normal 15 3 3 2 3" xfId="11281" xr:uid="{00000000-0005-0000-0000-0000062C0000}"/>
    <cellStyle name="Normal 15 3 3 2 3 2" xfId="11282" xr:uid="{00000000-0005-0000-0000-0000072C0000}"/>
    <cellStyle name="Normal 15 3 3 2 3_QR_TAB_1.4_1.5_1.11" xfId="11283" xr:uid="{00000000-0005-0000-0000-0000082C0000}"/>
    <cellStyle name="Normal 15 3 3 2 4" xfId="11284" xr:uid="{00000000-0005-0000-0000-0000092C0000}"/>
    <cellStyle name="Normal 15 3 3 2_QR_TAB_1.4_1.5_1.11" xfId="11285" xr:uid="{00000000-0005-0000-0000-00000A2C0000}"/>
    <cellStyle name="Normal 15 3 3 3" xfId="11286" xr:uid="{00000000-0005-0000-0000-00000B2C0000}"/>
    <cellStyle name="Normal 15 3 3 3 2" xfId="11287" xr:uid="{00000000-0005-0000-0000-00000C2C0000}"/>
    <cellStyle name="Normal 15 3 3 3 2 2" xfId="11288" xr:uid="{00000000-0005-0000-0000-00000D2C0000}"/>
    <cellStyle name="Normal 15 3 3 3 2 2 2" xfId="11289" xr:uid="{00000000-0005-0000-0000-00000E2C0000}"/>
    <cellStyle name="Normal 15 3 3 3 2 2_QR_TAB_1.4_1.5_1.11" xfId="11290" xr:uid="{00000000-0005-0000-0000-00000F2C0000}"/>
    <cellStyle name="Normal 15 3 3 3 2 3" xfId="11291" xr:uid="{00000000-0005-0000-0000-0000102C0000}"/>
    <cellStyle name="Normal 15 3 3 3 2_QR_TAB_1.4_1.5_1.11" xfId="11292" xr:uid="{00000000-0005-0000-0000-0000112C0000}"/>
    <cellStyle name="Normal 15 3 3 3_QR_TAB_1.4_1.5_1.11" xfId="11293" xr:uid="{00000000-0005-0000-0000-0000122C0000}"/>
    <cellStyle name="Normal 15 3 3 4" xfId="11294" xr:uid="{00000000-0005-0000-0000-0000132C0000}"/>
    <cellStyle name="Normal 15 3 3 4 2" xfId="11295" xr:uid="{00000000-0005-0000-0000-0000142C0000}"/>
    <cellStyle name="Normal 15 3 3 4 2 2" xfId="11296" xr:uid="{00000000-0005-0000-0000-0000152C0000}"/>
    <cellStyle name="Normal 15 3 3 4 2_QR_TAB_1.4_1.5_1.11" xfId="11297" xr:uid="{00000000-0005-0000-0000-0000162C0000}"/>
    <cellStyle name="Normal 15 3 3 4 3" xfId="11298" xr:uid="{00000000-0005-0000-0000-0000172C0000}"/>
    <cellStyle name="Normal 15 3 3 4_QR_TAB_1.4_1.5_1.11" xfId="11299" xr:uid="{00000000-0005-0000-0000-0000182C0000}"/>
    <cellStyle name="Normal 15 3 3 5" xfId="11300" xr:uid="{00000000-0005-0000-0000-0000192C0000}"/>
    <cellStyle name="Normal 15 3 3 5 2" xfId="11301" xr:uid="{00000000-0005-0000-0000-00001A2C0000}"/>
    <cellStyle name="Normal 15 3 3 5_QR_TAB_1.4_1.5_1.11" xfId="11302" xr:uid="{00000000-0005-0000-0000-00001B2C0000}"/>
    <cellStyle name="Normal 15 3 3 6" xfId="11303" xr:uid="{00000000-0005-0000-0000-00001C2C0000}"/>
    <cellStyle name="Normal 15 3 3_checks flows" xfId="11304" xr:uid="{00000000-0005-0000-0000-00001D2C0000}"/>
    <cellStyle name="Normal 15 3 4" xfId="11305" xr:uid="{00000000-0005-0000-0000-00001E2C0000}"/>
    <cellStyle name="Normal 15 3 4 2" xfId="11306" xr:uid="{00000000-0005-0000-0000-00001F2C0000}"/>
    <cellStyle name="Normal 15 3 4 2 2" xfId="11307" xr:uid="{00000000-0005-0000-0000-0000202C0000}"/>
    <cellStyle name="Normal 15 3 4 2 2 2" xfId="11308" xr:uid="{00000000-0005-0000-0000-0000212C0000}"/>
    <cellStyle name="Normal 15 3 4 2 2 2 2" xfId="11309" xr:uid="{00000000-0005-0000-0000-0000222C0000}"/>
    <cellStyle name="Normal 15 3 4 2 2 2_QR_TAB_1.4_1.5_1.11" xfId="11310" xr:uid="{00000000-0005-0000-0000-0000232C0000}"/>
    <cellStyle name="Normal 15 3 4 2 2 3" xfId="11311" xr:uid="{00000000-0005-0000-0000-0000242C0000}"/>
    <cellStyle name="Normal 15 3 4 2 2_QR_TAB_1.4_1.5_1.11" xfId="11312" xr:uid="{00000000-0005-0000-0000-0000252C0000}"/>
    <cellStyle name="Normal 15 3 4 2 3" xfId="11313" xr:uid="{00000000-0005-0000-0000-0000262C0000}"/>
    <cellStyle name="Normal 15 3 4 2 3 2" xfId="11314" xr:uid="{00000000-0005-0000-0000-0000272C0000}"/>
    <cellStyle name="Normal 15 3 4 2 3_QR_TAB_1.4_1.5_1.11" xfId="11315" xr:uid="{00000000-0005-0000-0000-0000282C0000}"/>
    <cellStyle name="Normal 15 3 4 2 4" xfId="11316" xr:uid="{00000000-0005-0000-0000-0000292C0000}"/>
    <cellStyle name="Normal 15 3 4 2_QR_TAB_1.4_1.5_1.11" xfId="11317" xr:uid="{00000000-0005-0000-0000-00002A2C0000}"/>
    <cellStyle name="Normal 15 3 4 3" xfId="11318" xr:uid="{00000000-0005-0000-0000-00002B2C0000}"/>
    <cellStyle name="Normal 15 3 4 3 2" xfId="11319" xr:uid="{00000000-0005-0000-0000-00002C2C0000}"/>
    <cellStyle name="Normal 15 3 4 3 2 2" xfId="11320" xr:uid="{00000000-0005-0000-0000-00002D2C0000}"/>
    <cellStyle name="Normal 15 3 4 3 2 2 2" xfId="11321" xr:uid="{00000000-0005-0000-0000-00002E2C0000}"/>
    <cellStyle name="Normal 15 3 4 3 2 2_QR_TAB_1.4_1.5_1.11" xfId="11322" xr:uid="{00000000-0005-0000-0000-00002F2C0000}"/>
    <cellStyle name="Normal 15 3 4 3 2 3" xfId="11323" xr:uid="{00000000-0005-0000-0000-0000302C0000}"/>
    <cellStyle name="Normal 15 3 4 3 2_QR_TAB_1.4_1.5_1.11" xfId="11324" xr:uid="{00000000-0005-0000-0000-0000312C0000}"/>
    <cellStyle name="Normal 15 3 4 3_QR_TAB_1.4_1.5_1.11" xfId="11325" xr:uid="{00000000-0005-0000-0000-0000322C0000}"/>
    <cellStyle name="Normal 15 3 4 4" xfId="11326" xr:uid="{00000000-0005-0000-0000-0000332C0000}"/>
    <cellStyle name="Normal 15 3 4 4 2" xfId="11327" xr:uid="{00000000-0005-0000-0000-0000342C0000}"/>
    <cellStyle name="Normal 15 3 4 4 2 2" xfId="11328" xr:uid="{00000000-0005-0000-0000-0000352C0000}"/>
    <cellStyle name="Normal 15 3 4 4 2_QR_TAB_1.4_1.5_1.11" xfId="11329" xr:uid="{00000000-0005-0000-0000-0000362C0000}"/>
    <cellStyle name="Normal 15 3 4 4 3" xfId="11330" xr:uid="{00000000-0005-0000-0000-0000372C0000}"/>
    <cellStyle name="Normal 15 3 4 4_QR_TAB_1.4_1.5_1.11" xfId="11331" xr:uid="{00000000-0005-0000-0000-0000382C0000}"/>
    <cellStyle name="Normal 15 3 4 5" xfId="11332" xr:uid="{00000000-0005-0000-0000-0000392C0000}"/>
    <cellStyle name="Normal 15 3 4 5 2" xfId="11333" xr:uid="{00000000-0005-0000-0000-00003A2C0000}"/>
    <cellStyle name="Normal 15 3 4 5_QR_TAB_1.4_1.5_1.11" xfId="11334" xr:uid="{00000000-0005-0000-0000-00003B2C0000}"/>
    <cellStyle name="Normal 15 3 4 6" xfId="11335" xr:uid="{00000000-0005-0000-0000-00003C2C0000}"/>
    <cellStyle name="Normal 15 3 4_checks flows" xfId="11336" xr:uid="{00000000-0005-0000-0000-00003D2C0000}"/>
    <cellStyle name="Normal 15 3 5" xfId="11337" xr:uid="{00000000-0005-0000-0000-00003E2C0000}"/>
    <cellStyle name="Normal 15 3 5 2" xfId="11338" xr:uid="{00000000-0005-0000-0000-00003F2C0000}"/>
    <cellStyle name="Normal 15 3 5 2 2" xfId="11339" xr:uid="{00000000-0005-0000-0000-0000402C0000}"/>
    <cellStyle name="Normal 15 3 5 2 2 2" xfId="11340" xr:uid="{00000000-0005-0000-0000-0000412C0000}"/>
    <cellStyle name="Normal 15 3 5 2 2 2 2" xfId="11341" xr:uid="{00000000-0005-0000-0000-0000422C0000}"/>
    <cellStyle name="Normal 15 3 5 2 2 2_QR_TAB_1.4_1.5_1.11" xfId="11342" xr:uid="{00000000-0005-0000-0000-0000432C0000}"/>
    <cellStyle name="Normal 15 3 5 2 2 3" xfId="11343" xr:uid="{00000000-0005-0000-0000-0000442C0000}"/>
    <cellStyle name="Normal 15 3 5 2 2_QR_TAB_1.4_1.5_1.11" xfId="11344" xr:uid="{00000000-0005-0000-0000-0000452C0000}"/>
    <cellStyle name="Normal 15 3 5 2 3" xfId="11345" xr:uid="{00000000-0005-0000-0000-0000462C0000}"/>
    <cellStyle name="Normal 15 3 5 2 3 2" xfId="11346" xr:uid="{00000000-0005-0000-0000-0000472C0000}"/>
    <cellStyle name="Normal 15 3 5 2 3_QR_TAB_1.4_1.5_1.11" xfId="11347" xr:uid="{00000000-0005-0000-0000-0000482C0000}"/>
    <cellStyle name="Normal 15 3 5 2 4" xfId="11348" xr:uid="{00000000-0005-0000-0000-0000492C0000}"/>
    <cellStyle name="Normal 15 3 5 2_QR_TAB_1.4_1.5_1.11" xfId="11349" xr:uid="{00000000-0005-0000-0000-00004A2C0000}"/>
    <cellStyle name="Normal 15 3 5 3" xfId="11350" xr:uid="{00000000-0005-0000-0000-00004B2C0000}"/>
    <cellStyle name="Normal 15 3 5 3 2" xfId="11351" xr:uid="{00000000-0005-0000-0000-00004C2C0000}"/>
    <cellStyle name="Normal 15 3 5 3 2 2" xfId="11352" xr:uid="{00000000-0005-0000-0000-00004D2C0000}"/>
    <cellStyle name="Normal 15 3 5 3 2 2 2" xfId="11353" xr:uid="{00000000-0005-0000-0000-00004E2C0000}"/>
    <cellStyle name="Normal 15 3 5 3 2 2_QR_TAB_1.4_1.5_1.11" xfId="11354" xr:uid="{00000000-0005-0000-0000-00004F2C0000}"/>
    <cellStyle name="Normal 15 3 5 3 2 3" xfId="11355" xr:uid="{00000000-0005-0000-0000-0000502C0000}"/>
    <cellStyle name="Normal 15 3 5 3 2_QR_TAB_1.4_1.5_1.11" xfId="11356" xr:uid="{00000000-0005-0000-0000-0000512C0000}"/>
    <cellStyle name="Normal 15 3 5 3_QR_TAB_1.4_1.5_1.11" xfId="11357" xr:uid="{00000000-0005-0000-0000-0000522C0000}"/>
    <cellStyle name="Normal 15 3 5 4" xfId="11358" xr:uid="{00000000-0005-0000-0000-0000532C0000}"/>
    <cellStyle name="Normal 15 3 5 4 2" xfId="11359" xr:uid="{00000000-0005-0000-0000-0000542C0000}"/>
    <cellStyle name="Normal 15 3 5 4 2 2" xfId="11360" xr:uid="{00000000-0005-0000-0000-0000552C0000}"/>
    <cellStyle name="Normal 15 3 5 4 2_QR_TAB_1.4_1.5_1.11" xfId="11361" xr:uid="{00000000-0005-0000-0000-0000562C0000}"/>
    <cellStyle name="Normal 15 3 5 4 3" xfId="11362" xr:uid="{00000000-0005-0000-0000-0000572C0000}"/>
    <cellStyle name="Normal 15 3 5 4_QR_TAB_1.4_1.5_1.11" xfId="11363" xr:uid="{00000000-0005-0000-0000-0000582C0000}"/>
    <cellStyle name="Normal 15 3 5 5" xfId="11364" xr:uid="{00000000-0005-0000-0000-0000592C0000}"/>
    <cellStyle name="Normal 15 3 5 5 2" xfId="11365" xr:uid="{00000000-0005-0000-0000-00005A2C0000}"/>
    <cellStyle name="Normal 15 3 5 5_QR_TAB_1.4_1.5_1.11" xfId="11366" xr:uid="{00000000-0005-0000-0000-00005B2C0000}"/>
    <cellStyle name="Normal 15 3 5 6" xfId="11367" xr:uid="{00000000-0005-0000-0000-00005C2C0000}"/>
    <cellStyle name="Normal 15 3 5_checks flows" xfId="11368" xr:uid="{00000000-0005-0000-0000-00005D2C0000}"/>
    <cellStyle name="Normal 15 3 6" xfId="11369" xr:uid="{00000000-0005-0000-0000-00005E2C0000}"/>
    <cellStyle name="Normal 15 3 6 2" xfId="11370" xr:uid="{00000000-0005-0000-0000-00005F2C0000}"/>
    <cellStyle name="Normal 15 3 6 2 2" xfId="11371" xr:uid="{00000000-0005-0000-0000-0000602C0000}"/>
    <cellStyle name="Normal 15 3 6 2 2 2" xfId="11372" xr:uid="{00000000-0005-0000-0000-0000612C0000}"/>
    <cellStyle name="Normal 15 3 6 2 2 2 2" xfId="11373" xr:uid="{00000000-0005-0000-0000-0000622C0000}"/>
    <cellStyle name="Normal 15 3 6 2 2 2_QR_TAB_1.4_1.5_1.11" xfId="11374" xr:uid="{00000000-0005-0000-0000-0000632C0000}"/>
    <cellStyle name="Normal 15 3 6 2 2 3" xfId="11375" xr:uid="{00000000-0005-0000-0000-0000642C0000}"/>
    <cellStyle name="Normal 15 3 6 2 2_QR_TAB_1.4_1.5_1.11" xfId="11376" xr:uid="{00000000-0005-0000-0000-0000652C0000}"/>
    <cellStyle name="Normal 15 3 6 2 3" xfId="11377" xr:uid="{00000000-0005-0000-0000-0000662C0000}"/>
    <cellStyle name="Normal 15 3 6 2 3 2" xfId="11378" xr:uid="{00000000-0005-0000-0000-0000672C0000}"/>
    <cellStyle name="Normal 15 3 6 2 3_QR_TAB_1.4_1.5_1.11" xfId="11379" xr:uid="{00000000-0005-0000-0000-0000682C0000}"/>
    <cellStyle name="Normal 15 3 6 2 4" xfId="11380" xr:uid="{00000000-0005-0000-0000-0000692C0000}"/>
    <cellStyle name="Normal 15 3 6 2_QR_TAB_1.4_1.5_1.11" xfId="11381" xr:uid="{00000000-0005-0000-0000-00006A2C0000}"/>
    <cellStyle name="Normal 15 3 6 3" xfId="11382" xr:uid="{00000000-0005-0000-0000-00006B2C0000}"/>
    <cellStyle name="Normal 15 3 6 3 2" xfId="11383" xr:uid="{00000000-0005-0000-0000-00006C2C0000}"/>
    <cellStyle name="Normal 15 3 6 3 2 2" xfId="11384" xr:uid="{00000000-0005-0000-0000-00006D2C0000}"/>
    <cellStyle name="Normal 15 3 6 3 2 2 2" xfId="11385" xr:uid="{00000000-0005-0000-0000-00006E2C0000}"/>
    <cellStyle name="Normal 15 3 6 3 2 2_QR_TAB_1.4_1.5_1.11" xfId="11386" xr:uid="{00000000-0005-0000-0000-00006F2C0000}"/>
    <cellStyle name="Normal 15 3 6 3 2 3" xfId="11387" xr:uid="{00000000-0005-0000-0000-0000702C0000}"/>
    <cellStyle name="Normal 15 3 6 3 2_QR_TAB_1.4_1.5_1.11" xfId="11388" xr:uid="{00000000-0005-0000-0000-0000712C0000}"/>
    <cellStyle name="Normal 15 3 6 3_QR_TAB_1.4_1.5_1.11" xfId="11389" xr:uid="{00000000-0005-0000-0000-0000722C0000}"/>
    <cellStyle name="Normal 15 3 6 4" xfId="11390" xr:uid="{00000000-0005-0000-0000-0000732C0000}"/>
    <cellStyle name="Normal 15 3 6 4 2" xfId="11391" xr:uid="{00000000-0005-0000-0000-0000742C0000}"/>
    <cellStyle name="Normal 15 3 6 4 2 2" xfId="11392" xr:uid="{00000000-0005-0000-0000-0000752C0000}"/>
    <cellStyle name="Normal 15 3 6 4 2_QR_TAB_1.4_1.5_1.11" xfId="11393" xr:uid="{00000000-0005-0000-0000-0000762C0000}"/>
    <cellStyle name="Normal 15 3 6 4 3" xfId="11394" xr:uid="{00000000-0005-0000-0000-0000772C0000}"/>
    <cellStyle name="Normal 15 3 6 4_QR_TAB_1.4_1.5_1.11" xfId="11395" xr:uid="{00000000-0005-0000-0000-0000782C0000}"/>
    <cellStyle name="Normal 15 3 6 5" xfId="11396" xr:uid="{00000000-0005-0000-0000-0000792C0000}"/>
    <cellStyle name="Normal 15 3 6 5 2" xfId="11397" xr:uid="{00000000-0005-0000-0000-00007A2C0000}"/>
    <cellStyle name="Normal 15 3 6 5_QR_TAB_1.4_1.5_1.11" xfId="11398" xr:uid="{00000000-0005-0000-0000-00007B2C0000}"/>
    <cellStyle name="Normal 15 3 6 6" xfId="11399" xr:uid="{00000000-0005-0000-0000-00007C2C0000}"/>
    <cellStyle name="Normal 15 3 6_checks flows" xfId="11400" xr:uid="{00000000-0005-0000-0000-00007D2C0000}"/>
    <cellStyle name="Normal 15 3 7" xfId="11401" xr:uid="{00000000-0005-0000-0000-00007E2C0000}"/>
    <cellStyle name="Normal 15 3 7 2" xfId="11402" xr:uid="{00000000-0005-0000-0000-00007F2C0000}"/>
    <cellStyle name="Normal 15 3 7 2 2" xfId="11403" xr:uid="{00000000-0005-0000-0000-0000802C0000}"/>
    <cellStyle name="Normal 15 3 7 2 2 2" xfId="11404" xr:uid="{00000000-0005-0000-0000-0000812C0000}"/>
    <cellStyle name="Normal 15 3 7 2 2 2 2" xfId="11405" xr:uid="{00000000-0005-0000-0000-0000822C0000}"/>
    <cellStyle name="Normal 15 3 7 2 2 2_QR_TAB_1.4_1.5_1.11" xfId="11406" xr:uid="{00000000-0005-0000-0000-0000832C0000}"/>
    <cellStyle name="Normal 15 3 7 2 2 3" xfId="11407" xr:uid="{00000000-0005-0000-0000-0000842C0000}"/>
    <cellStyle name="Normal 15 3 7 2 2_QR_TAB_1.4_1.5_1.11" xfId="11408" xr:uid="{00000000-0005-0000-0000-0000852C0000}"/>
    <cellStyle name="Normal 15 3 7 2 3" xfId="11409" xr:uid="{00000000-0005-0000-0000-0000862C0000}"/>
    <cellStyle name="Normal 15 3 7 2 3 2" xfId="11410" xr:uid="{00000000-0005-0000-0000-0000872C0000}"/>
    <cellStyle name="Normal 15 3 7 2 3_QR_TAB_1.4_1.5_1.11" xfId="11411" xr:uid="{00000000-0005-0000-0000-0000882C0000}"/>
    <cellStyle name="Normal 15 3 7 2 4" xfId="11412" xr:uid="{00000000-0005-0000-0000-0000892C0000}"/>
    <cellStyle name="Normal 15 3 7 2_QR_TAB_1.4_1.5_1.11" xfId="11413" xr:uid="{00000000-0005-0000-0000-00008A2C0000}"/>
    <cellStyle name="Normal 15 3 7 3" xfId="11414" xr:uid="{00000000-0005-0000-0000-00008B2C0000}"/>
    <cellStyle name="Normal 15 3 7 3 2" xfId="11415" xr:uid="{00000000-0005-0000-0000-00008C2C0000}"/>
    <cellStyle name="Normal 15 3 7 3 2 2" xfId="11416" xr:uid="{00000000-0005-0000-0000-00008D2C0000}"/>
    <cellStyle name="Normal 15 3 7 3 2_QR_TAB_1.4_1.5_1.11" xfId="11417" xr:uid="{00000000-0005-0000-0000-00008E2C0000}"/>
    <cellStyle name="Normal 15 3 7 3 3" xfId="11418" xr:uid="{00000000-0005-0000-0000-00008F2C0000}"/>
    <cellStyle name="Normal 15 3 7 3_QR_TAB_1.4_1.5_1.11" xfId="11419" xr:uid="{00000000-0005-0000-0000-0000902C0000}"/>
    <cellStyle name="Normal 15 3 7 4" xfId="11420" xr:uid="{00000000-0005-0000-0000-0000912C0000}"/>
    <cellStyle name="Normal 15 3 7 4 2" xfId="11421" xr:uid="{00000000-0005-0000-0000-0000922C0000}"/>
    <cellStyle name="Normal 15 3 7 4_QR_TAB_1.4_1.5_1.11" xfId="11422" xr:uid="{00000000-0005-0000-0000-0000932C0000}"/>
    <cellStyle name="Normal 15 3 7 5" xfId="11423" xr:uid="{00000000-0005-0000-0000-0000942C0000}"/>
    <cellStyle name="Normal 15 3 7_checks flows" xfId="11424" xr:uid="{00000000-0005-0000-0000-0000952C0000}"/>
    <cellStyle name="Normal 15 3 8" xfId="11425" xr:uid="{00000000-0005-0000-0000-0000962C0000}"/>
    <cellStyle name="Normal 15 3 8 2" xfId="11426" xr:uid="{00000000-0005-0000-0000-0000972C0000}"/>
    <cellStyle name="Normal 15 3 8 2 2" xfId="11427" xr:uid="{00000000-0005-0000-0000-0000982C0000}"/>
    <cellStyle name="Normal 15 3 8 2 2 2" xfId="11428" xr:uid="{00000000-0005-0000-0000-0000992C0000}"/>
    <cellStyle name="Normal 15 3 8 2 2_QR_TAB_1.4_1.5_1.11" xfId="11429" xr:uid="{00000000-0005-0000-0000-00009A2C0000}"/>
    <cellStyle name="Normal 15 3 8 2 3" xfId="11430" xr:uid="{00000000-0005-0000-0000-00009B2C0000}"/>
    <cellStyle name="Normal 15 3 8 2_QR_TAB_1.4_1.5_1.11" xfId="11431" xr:uid="{00000000-0005-0000-0000-00009C2C0000}"/>
    <cellStyle name="Normal 15 3 8 3" xfId="11432" xr:uid="{00000000-0005-0000-0000-00009D2C0000}"/>
    <cellStyle name="Normal 15 3 8 3 2" xfId="11433" xr:uid="{00000000-0005-0000-0000-00009E2C0000}"/>
    <cellStyle name="Normal 15 3 8 3_QR_TAB_1.4_1.5_1.11" xfId="11434" xr:uid="{00000000-0005-0000-0000-00009F2C0000}"/>
    <cellStyle name="Normal 15 3 8 4" xfId="11435" xr:uid="{00000000-0005-0000-0000-0000A02C0000}"/>
    <cellStyle name="Normal 15 3 8_QR_TAB_1.4_1.5_1.11" xfId="11436" xr:uid="{00000000-0005-0000-0000-0000A12C0000}"/>
    <cellStyle name="Normal 15 3 9" xfId="11437" xr:uid="{00000000-0005-0000-0000-0000A22C0000}"/>
    <cellStyle name="Normal 15 3 9 2" xfId="11438" xr:uid="{00000000-0005-0000-0000-0000A32C0000}"/>
    <cellStyle name="Normal 15 3 9 2 2" xfId="11439" xr:uid="{00000000-0005-0000-0000-0000A42C0000}"/>
    <cellStyle name="Normal 15 3 9 2 2 2" xfId="11440" xr:uid="{00000000-0005-0000-0000-0000A52C0000}"/>
    <cellStyle name="Normal 15 3 9 2 2_QR_TAB_1.4_1.5_1.11" xfId="11441" xr:uid="{00000000-0005-0000-0000-0000A62C0000}"/>
    <cellStyle name="Normal 15 3 9 2 3" xfId="11442" xr:uid="{00000000-0005-0000-0000-0000A72C0000}"/>
    <cellStyle name="Normal 15 3 9 2_QR_TAB_1.4_1.5_1.11" xfId="11443" xr:uid="{00000000-0005-0000-0000-0000A82C0000}"/>
    <cellStyle name="Normal 15 3 9_QR_TAB_1.4_1.5_1.11" xfId="11444" xr:uid="{00000000-0005-0000-0000-0000A92C0000}"/>
    <cellStyle name="Normal 15 3_checks flows" xfId="11445" xr:uid="{00000000-0005-0000-0000-0000AA2C0000}"/>
    <cellStyle name="Normal 15 4" xfId="11446" xr:uid="{00000000-0005-0000-0000-0000AB2C0000}"/>
    <cellStyle name="Normal 15 4 2" xfId="11447" xr:uid="{00000000-0005-0000-0000-0000AC2C0000}"/>
    <cellStyle name="Normal 15 4 2 2" xfId="11448" xr:uid="{00000000-0005-0000-0000-0000AD2C0000}"/>
    <cellStyle name="Normal 15 4 2 2 2" xfId="11449" xr:uid="{00000000-0005-0000-0000-0000AE2C0000}"/>
    <cellStyle name="Normal 15 4 2 2 2 2" xfId="11450" xr:uid="{00000000-0005-0000-0000-0000AF2C0000}"/>
    <cellStyle name="Normal 15 4 2 2 2 2 2" xfId="11451" xr:uid="{00000000-0005-0000-0000-0000B02C0000}"/>
    <cellStyle name="Normal 15 4 2 2 2 2_QR_TAB_1.4_1.5_1.11" xfId="11452" xr:uid="{00000000-0005-0000-0000-0000B12C0000}"/>
    <cellStyle name="Normal 15 4 2 2 2 3" xfId="11453" xr:uid="{00000000-0005-0000-0000-0000B22C0000}"/>
    <cellStyle name="Normal 15 4 2 2 2_QR_TAB_1.4_1.5_1.11" xfId="11454" xr:uid="{00000000-0005-0000-0000-0000B32C0000}"/>
    <cellStyle name="Normal 15 4 2 2 3" xfId="11455" xr:uid="{00000000-0005-0000-0000-0000B42C0000}"/>
    <cellStyle name="Normal 15 4 2 2 3 2" xfId="11456" xr:uid="{00000000-0005-0000-0000-0000B52C0000}"/>
    <cellStyle name="Normal 15 4 2 2 3_QR_TAB_1.4_1.5_1.11" xfId="11457" xr:uid="{00000000-0005-0000-0000-0000B62C0000}"/>
    <cellStyle name="Normal 15 4 2 2 4" xfId="11458" xr:uid="{00000000-0005-0000-0000-0000B72C0000}"/>
    <cellStyle name="Normal 15 4 2 2_QR_TAB_1.4_1.5_1.11" xfId="11459" xr:uid="{00000000-0005-0000-0000-0000B82C0000}"/>
    <cellStyle name="Normal 15 4 2 3" xfId="11460" xr:uid="{00000000-0005-0000-0000-0000B92C0000}"/>
    <cellStyle name="Normal 15 4 2 3 2" xfId="11461" xr:uid="{00000000-0005-0000-0000-0000BA2C0000}"/>
    <cellStyle name="Normal 15 4 2 3 2 2" xfId="11462" xr:uid="{00000000-0005-0000-0000-0000BB2C0000}"/>
    <cellStyle name="Normal 15 4 2 3 2 2 2" xfId="11463" xr:uid="{00000000-0005-0000-0000-0000BC2C0000}"/>
    <cellStyle name="Normal 15 4 2 3 2 2_QR_TAB_1.4_1.5_1.11" xfId="11464" xr:uid="{00000000-0005-0000-0000-0000BD2C0000}"/>
    <cellStyle name="Normal 15 4 2 3 2 3" xfId="11465" xr:uid="{00000000-0005-0000-0000-0000BE2C0000}"/>
    <cellStyle name="Normal 15 4 2 3 2_QR_TAB_1.4_1.5_1.11" xfId="11466" xr:uid="{00000000-0005-0000-0000-0000BF2C0000}"/>
    <cellStyle name="Normal 15 4 2 3_QR_TAB_1.4_1.5_1.11" xfId="11467" xr:uid="{00000000-0005-0000-0000-0000C02C0000}"/>
    <cellStyle name="Normal 15 4 2 4" xfId="11468" xr:uid="{00000000-0005-0000-0000-0000C12C0000}"/>
    <cellStyle name="Normal 15 4 2 4 2" xfId="11469" xr:uid="{00000000-0005-0000-0000-0000C22C0000}"/>
    <cellStyle name="Normal 15 4 2 4 2 2" xfId="11470" xr:uid="{00000000-0005-0000-0000-0000C32C0000}"/>
    <cellStyle name="Normal 15 4 2 4 2_QR_TAB_1.4_1.5_1.11" xfId="11471" xr:uid="{00000000-0005-0000-0000-0000C42C0000}"/>
    <cellStyle name="Normal 15 4 2 4 3" xfId="11472" xr:uid="{00000000-0005-0000-0000-0000C52C0000}"/>
    <cellStyle name="Normal 15 4 2 4_QR_TAB_1.4_1.5_1.11" xfId="11473" xr:uid="{00000000-0005-0000-0000-0000C62C0000}"/>
    <cellStyle name="Normal 15 4 2 5" xfId="11474" xr:uid="{00000000-0005-0000-0000-0000C72C0000}"/>
    <cellStyle name="Normal 15 4 2 5 2" xfId="11475" xr:uid="{00000000-0005-0000-0000-0000C82C0000}"/>
    <cellStyle name="Normal 15 4 2 5_QR_TAB_1.4_1.5_1.11" xfId="11476" xr:uid="{00000000-0005-0000-0000-0000C92C0000}"/>
    <cellStyle name="Normal 15 4 2 6" xfId="11477" xr:uid="{00000000-0005-0000-0000-0000CA2C0000}"/>
    <cellStyle name="Normal 15 4 2_checks flows" xfId="11478" xr:uid="{00000000-0005-0000-0000-0000CB2C0000}"/>
    <cellStyle name="Normal 15 4 3" xfId="11479" xr:uid="{00000000-0005-0000-0000-0000CC2C0000}"/>
    <cellStyle name="Normal 15 4 3 2" xfId="11480" xr:uid="{00000000-0005-0000-0000-0000CD2C0000}"/>
    <cellStyle name="Normal 15 4 3 2 2" xfId="11481" xr:uid="{00000000-0005-0000-0000-0000CE2C0000}"/>
    <cellStyle name="Normal 15 4 3 2 2 2" xfId="11482" xr:uid="{00000000-0005-0000-0000-0000CF2C0000}"/>
    <cellStyle name="Normal 15 4 3 2 2 2 2" xfId="11483" xr:uid="{00000000-0005-0000-0000-0000D02C0000}"/>
    <cellStyle name="Normal 15 4 3 2 2 2_QR_TAB_1.4_1.5_1.11" xfId="11484" xr:uid="{00000000-0005-0000-0000-0000D12C0000}"/>
    <cellStyle name="Normal 15 4 3 2 2 3" xfId="11485" xr:uid="{00000000-0005-0000-0000-0000D22C0000}"/>
    <cellStyle name="Normal 15 4 3 2 2_QR_TAB_1.4_1.5_1.11" xfId="11486" xr:uid="{00000000-0005-0000-0000-0000D32C0000}"/>
    <cellStyle name="Normal 15 4 3 2 3" xfId="11487" xr:uid="{00000000-0005-0000-0000-0000D42C0000}"/>
    <cellStyle name="Normal 15 4 3 2 3 2" xfId="11488" xr:uid="{00000000-0005-0000-0000-0000D52C0000}"/>
    <cellStyle name="Normal 15 4 3 2 3_QR_TAB_1.4_1.5_1.11" xfId="11489" xr:uid="{00000000-0005-0000-0000-0000D62C0000}"/>
    <cellStyle name="Normal 15 4 3 2 4" xfId="11490" xr:uid="{00000000-0005-0000-0000-0000D72C0000}"/>
    <cellStyle name="Normal 15 4 3 2_QR_TAB_1.4_1.5_1.11" xfId="11491" xr:uid="{00000000-0005-0000-0000-0000D82C0000}"/>
    <cellStyle name="Normal 15 4 3 3" xfId="11492" xr:uid="{00000000-0005-0000-0000-0000D92C0000}"/>
    <cellStyle name="Normal 15 4 3 3 2" xfId="11493" xr:uid="{00000000-0005-0000-0000-0000DA2C0000}"/>
    <cellStyle name="Normal 15 4 3 3 2 2" xfId="11494" xr:uid="{00000000-0005-0000-0000-0000DB2C0000}"/>
    <cellStyle name="Normal 15 4 3 3 2_QR_TAB_1.4_1.5_1.11" xfId="11495" xr:uid="{00000000-0005-0000-0000-0000DC2C0000}"/>
    <cellStyle name="Normal 15 4 3 3 3" xfId="11496" xr:uid="{00000000-0005-0000-0000-0000DD2C0000}"/>
    <cellStyle name="Normal 15 4 3 3_QR_TAB_1.4_1.5_1.11" xfId="11497" xr:uid="{00000000-0005-0000-0000-0000DE2C0000}"/>
    <cellStyle name="Normal 15 4 3 4" xfId="11498" xr:uid="{00000000-0005-0000-0000-0000DF2C0000}"/>
    <cellStyle name="Normal 15 4 3 4 2" xfId="11499" xr:uid="{00000000-0005-0000-0000-0000E02C0000}"/>
    <cellStyle name="Normal 15 4 3 4_QR_TAB_1.4_1.5_1.11" xfId="11500" xr:uid="{00000000-0005-0000-0000-0000E12C0000}"/>
    <cellStyle name="Normal 15 4 3 5" xfId="11501" xr:uid="{00000000-0005-0000-0000-0000E22C0000}"/>
    <cellStyle name="Normal 15 4 3_checks flows" xfId="11502" xr:uid="{00000000-0005-0000-0000-0000E32C0000}"/>
    <cellStyle name="Normal 15 4 4" xfId="11503" xr:uid="{00000000-0005-0000-0000-0000E42C0000}"/>
    <cellStyle name="Normal 15 4 4 2" xfId="11504" xr:uid="{00000000-0005-0000-0000-0000E52C0000}"/>
    <cellStyle name="Normal 15 4 4 2 2" xfId="11505" xr:uid="{00000000-0005-0000-0000-0000E62C0000}"/>
    <cellStyle name="Normal 15 4 4 2 2 2" xfId="11506" xr:uid="{00000000-0005-0000-0000-0000E72C0000}"/>
    <cellStyle name="Normal 15 4 4 2 2_QR_TAB_1.4_1.5_1.11" xfId="11507" xr:uid="{00000000-0005-0000-0000-0000E82C0000}"/>
    <cellStyle name="Normal 15 4 4 2 3" xfId="11508" xr:uid="{00000000-0005-0000-0000-0000E92C0000}"/>
    <cellStyle name="Normal 15 4 4 2_QR_TAB_1.4_1.5_1.11" xfId="11509" xr:uid="{00000000-0005-0000-0000-0000EA2C0000}"/>
    <cellStyle name="Normal 15 4 4 3" xfId="11510" xr:uid="{00000000-0005-0000-0000-0000EB2C0000}"/>
    <cellStyle name="Normal 15 4 4 3 2" xfId="11511" xr:uid="{00000000-0005-0000-0000-0000EC2C0000}"/>
    <cellStyle name="Normal 15 4 4 3_QR_TAB_1.4_1.5_1.11" xfId="11512" xr:uid="{00000000-0005-0000-0000-0000ED2C0000}"/>
    <cellStyle name="Normal 15 4 4 4" xfId="11513" xr:uid="{00000000-0005-0000-0000-0000EE2C0000}"/>
    <cellStyle name="Normal 15 4 4_QR_TAB_1.4_1.5_1.11" xfId="11514" xr:uid="{00000000-0005-0000-0000-0000EF2C0000}"/>
    <cellStyle name="Normal 15 4 5" xfId="11515" xr:uid="{00000000-0005-0000-0000-0000F02C0000}"/>
    <cellStyle name="Normal 15 4 5 2" xfId="11516" xr:uid="{00000000-0005-0000-0000-0000F12C0000}"/>
    <cellStyle name="Normal 15 4 5 2 2" xfId="11517" xr:uid="{00000000-0005-0000-0000-0000F22C0000}"/>
    <cellStyle name="Normal 15 4 5 2 2 2" xfId="11518" xr:uid="{00000000-0005-0000-0000-0000F32C0000}"/>
    <cellStyle name="Normal 15 4 5 2 2_QR_TAB_1.4_1.5_1.11" xfId="11519" xr:uid="{00000000-0005-0000-0000-0000F42C0000}"/>
    <cellStyle name="Normal 15 4 5 2 3" xfId="11520" xr:uid="{00000000-0005-0000-0000-0000F52C0000}"/>
    <cellStyle name="Normal 15 4 5 2_QR_TAB_1.4_1.5_1.11" xfId="11521" xr:uid="{00000000-0005-0000-0000-0000F62C0000}"/>
    <cellStyle name="Normal 15 4 5_QR_TAB_1.4_1.5_1.11" xfId="11522" xr:uid="{00000000-0005-0000-0000-0000F72C0000}"/>
    <cellStyle name="Normal 15 4 6" xfId="11523" xr:uid="{00000000-0005-0000-0000-0000F82C0000}"/>
    <cellStyle name="Normal 15 4 6 2" xfId="11524" xr:uid="{00000000-0005-0000-0000-0000F92C0000}"/>
    <cellStyle name="Normal 15 4 6 2 2" xfId="11525" xr:uid="{00000000-0005-0000-0000-0000FA2C0000}"/>
    <cellStyle name="Normal 15 4 6 2_QR_TAB_1.4_1.5_1.11" xfId="11526" xr:uid="{00000000-0005-0000-0000-0000FB2C0000}"/>
    <cellStyle name="Normal 15 4 6 3" xfId="11527" xr:uid="{00000000-0005-0000-0000-0000FC2C0000}"/>
    <cellStyle name="Normal 15 4 6_QR_TAB_1.4_1.5_1.11" xfId="11528" xr:uid="{00000000-0005-0000-0000-0000FD2C0000}"/>
    <cellStyle name="Normal 15 4 7" xfId="11529" xr:uid="{00000000-0005-0000-0000-0000FE2C0000}"/>
    <cellStyle name="Normal 15 4 7 2" xfId="11530" xr:uid="{00000000-0005-0000-0000-0000FF2C0000}"/>
    <cellStyle name="Normal 15 4 7_QR_TAB_1.4_1.5_1.11" xfId="11531" xr:uid="{00000000-0005-0000-0000-0000002D0000}"/>
    <cellStyle name="Normal 15 4 8" xfId="11532" xr:uid="{00000000-0005-0000-0000-0000012D0000}"/>
    <cellStyle name="Normal 15 4_checks flows" xfId="11533" xr:uid="{00000000-0005-0000-0000-0000022D0000}"/>
    <cellStyle name="Normal 15 5" xfId="11534" xr:uid="{00000000-0005-0000-0000-0000032D0000}"/>
    <cellStyle name="Normal 15 5 2" xfId="11535" xr:uid="{00000000-0005-0000-0000-0000042D0000}"/>
    <cellStyle name="Normal 15 5 2 2" xfId="11536" xr:uid="{00000000-0005-0000-0000-0000052D0000}"/>
    <cellStyle name="Normal 15 5 2 2 2" xfId="11537" xr:uid="{00000000-0005-0000-0000-0000062D0000}"/>
    <cellStyle name="Normal 15 5 2 2 2 2" xfId="11538" xr:uid="{00000000-0005-0000-0000-0000072D0000}"/>
    <cellStyle name="Normal 15 5 2 2 2_QR_TAB_1.4_1.5_1.11" xfId="11539" xr:uid="{00000000-0005-0000-0000-0000082D0000}"/>
    <cellStyle name="Normal 15 5 2 2 3" xfId="11540" xr:uid="{00000000-0005-0000-0000-0000092D0000}"/>
    <cellStyle name="Normal 15 5 2 2_QR_TAB_1.4_1.5_1.11" xfId="11541" xr:uid="{00000000-0005-0000-0000-00000A2D0000}"/>
    <cellStyle name="Normal 15 5 2 3" xfId="11542" xr:uid="{00000000-0005-0000-0000-00000B2D0000}"/>
    <cellStyle name="Normal 15 5 2 3 2" xfId="11543" xr:uid="{00000000-0005-0000-0000-00000C2D0000}"/>
    <cellStyle name="Normal 15 5 2 3_QR_TAB_1.4_1.5_1.11" xfId="11544" xr:uid="{00000000-0005-0000-0000-00000D2D0000}"/>
    <cellStyle name="Normal 15 5 2 4" xfId="11545" xr:uid="{00000000-0005-0000-0000-00000E2D0000}"/>
    <cellStyle name="Normal 15 5 2_QR_TAB_1.4_1.5_1.11" xfId="11546" xr:uid="{00000000-0005-0000-0000-00000F2D0000}"/>
    <cellStyle name="Normal 15 5 3" xfId="11547" xr:uid="{00000000-0005-0000-0000-0000102D0000}"/>
    <cellStyle name="Normal 15 5 3 2" xfId="11548" xr:uid="{00000000-0005-0000-0000-0000112D0000}"/>
    <cellStyle name="Normal 15 5 3 2 2" xfId="11549" xr:uid="{00000000-0005-0000-0000-0000122D0000}"/>
    <cellStyle name="Normal 15 5 3 2 2 2" xfId="11550" xr:uid="{00000000-0005-0000-0000-0000132D0000}"/>
    <cellStyle name="Normal 15 5 3 2 2_QR_TAB_1.4_1.5_1.11" xfId="11551" xr:uid="{00000000-0005-0000-0000-0000142D0000}"/>
    <cellStyle name="Normal 15 5 3 2 3" xfId="11552" xr:uid="{00000000-0005-0000-0000-0000152D0000}"/>
    <cellStyle name="Normal 15 5 3 2_QR_TAB_1.4_1.5_1.11" xfId="11553" xr:uid="{00000000-0005-0000-0000-0000162D0000}"/>
    <cellStyle name="Normal 15 5 3_QR_TAB_1.4_1.5_1.11" xfId="11554" xr:uid="{00000000-0005-0000-0000-0000172D0000}"/>
    <cellStyle name="Normal 15 5 4" xfId="11555" xr:uid="{00000000-0005-0000-0000-0000182D0000}"/>
    <cellStyle name="Normal 15 5 4 2" xfId="11556" xr:uid="{00000000-0005-0000-0000-0000192D0000}"/>
    <cellStyle name="Normal 15 5 4 2 2" xfId="11557" xr:uid="{00000000-0005-0000-0000-00001A2D0000}"/>
    <cellStyle name="Normal 15 5 4 2_QR_TAB_1.4_1.5_1.11" xfId="11558" xr:uid="{00000000-0005-0000-0000-00001B2D0000}"/>
    <cellStyle name="Normal 15 5 4 3" xfId="11559" xr:uid="{00000000-0005-0000-0000-00001C2D0000}"/>
    <cellStyle name="Normal 15 5 4_QR_TAB_1.4_1.5_1.11" xfId="11560" xr:uid="{00000000-0005-0000-0000-00001D2D0000}"/>
    <cellStyle name="Normal 15 5 5" xfId="11561" xr:uid="{00000000-0005-0000-0000-00001E2D0000}"/>
    <cellStyle name="Normal 15 5 5 2" xfId="11562" xr:uid="{00000000-0005-0000-0000-00001F2D0000}"/>
    <cellStyle name="Normal 15 5 5_QR_TAB_1.4_1.5_1.11" xfId="11563" xr:uid="{00000000-0005-0000-0000-0000202D0000}"/>
    <cellStyle name="Normal 15 5 6" xfId="11564" xr:uid="{00000000-0005-0000-0000-0000212D0000}"/>
    <cellStyle name="Normal 15 5_checks flows" xfId="11565" xr:uid="{00000000-0005-0000-0000-0000222D0000}"/>
    <cellStyle name="Normal 15 6" xfId="11566" xr:uid="{00000000-0005-0000-0000-0000232D0000}"/>
    <cellStyle name="Normal 15 6 2" xfId="11567" xr:uid="{00000000-0005-0000-0000-0000242D0000}"/>
    <cellStyle name="Normal 15 6 2 2" xfId="11568" xr:uid="{00000000-0005-0000-0000-0000252D0000}"/>
    <cellStyle name="Normal 15 6 2 2 2" xfId="11569" xr:uid="{00000000-0005-0000-0000-0000262D0000}"/>
    <cellStyle name="Normal 15 6 2 2 2 2" xfId="11570" xr:uid="{00000000-0005-0000-0000-0000272D0000}"/>
    <cellStyle name="Normal 15 6 2 2 2_QR_TAB_1.4_1.5_1.11" xfId="11571" xr:uid="{00000000-0005-0000-0000-0000282D0000}"/>
    <cellStyle name="Normal 15 6 2 2 3" xfId="11572" xr:uid="{00000000-0005-0000-0000-0000292D0000}"/>
    <cellStyle name="Normal 15 6 2 2_QR_TAB_1.4_1.5_1.11" xfId="11573" xr:uid="{00000000-0005-0000-0000-00002A2D0000}"/>
    <cellStyle name="Normal 15 6 2 3" xfId="11574" xr:uid="{00000000-0005-0000-0000-00002B2D0000}"/>
    <cellStyle name="Normal 15 6 2 3 2" xfId="11575" xr:uid="{00000000-0005-0000-0000-00002C2D0000}"/>
    <cellStyle name="Normal 15 6 2 3_QR_TAB_1.4_1.5_1.11" xfId="11576" xr:uid="{00000000-0005-0000-0000-00002D2D0000}"/>
    <cellStyle name="Normal 15 6 2 4" xfId="11577" xr:uid="{00000000-0005-0000-0000-00002E2D0000}"/>
    <cellStyle name="Normal 15 6 2_QR_TAB_1.4_1.5_1.11" xfId="11578" xr:uid="{00000000-0005-0000-0000-00002F2D0000}"/>
    <cellStyle name="Normal 15 6 3" xfId="11579" xr:uid="{00000000-0005-0000-0000-0000302D0000}"/>
    <cellStyle name="Normal 15 6 3 2" xfId="11580" xr:uid="{00000000-0005-0000-0000-0000312D0000}"/>
    <cellStyle name="Normal 15 6 3 2 2" xfId="11581" xr:uid="{00000000-0005-0000-0000-0000322D0000}"/>
    <cellStyle name="Normal 15 6 3 2 2 2" xfId="11582" xr:uid="{00000000-0005-0000-0000-0000332D0000}"/>
    <cellStyle name="Normal 15 6 3 2 2_QR_TAB_1.4_1.5_1.11" xfId="11583" xr:uid="{00000000-0005-0000-0000-0000342D0000}"/>
    <cellStyle name="Normal 15 6 3 2 3" xfId="11584" xr:uid="{00000000-0005-0000-0000-0000352D0000}"/>
    <cellStyle name="Normal 15 6 3 2_QR_TAB_1.4_1.5_1.11" xfId="11585" xr:uid="{00000000-0005-0000-0000-0000362D0000}"/>
    <cellStyle name="Normal 15 6 3_QR_TAB_1.4_1.5_1.11" xfId="11586" xr:uid="{00000000-0005-0000-0000-0000372D0000}"/>
    <cellStyle name="Normal 15 6 4" xfId="11587" xr:uid="{00000000-0005-0000-0000-0000382D0000}"/>
    <cellStyle name="Normal 15 6 4 2" xfId="11588" xr:uid="{00000000-0005-0000-0000-0000392D0000}"/>
    <cellStyle name="Normal 15 6 4 2 2" xfId="11589" xr:uid="{00000000-0005-0000-0000-00003A2D0000}"/>
    <cellStyle name="Normal 15 6 4 2_QR_TAB_1.4_1.5_1.11" xfId="11590" xr:uid="{00000000-0005-0000-0000-00003B2D0000}"/>
    <cellStyle name="Normal 15 6 4 3" xfId="11591" xr:uid="{00000000-0005-0000-0000-00003C2D0000}"/>
    <cellStyle name="Normal 15 6 4_QR_TAB_1.4_1.5_1.11" xfId="11592" xr:uid="{00000000-0005-0000-0000-00003D2D0000}"/>
    <cellStyle name="Normal 15 6 5" xfId="11593" xr:uid="{00000000-0005-0000-0000-00003E2D0000}"/>
    <cellStyle name="Normal 15 6 5 2" xfId="11594" xr:uid="{00000000-0005-0000-0000-00003F2D0000}"/>
    <cellStyle name="Normal 15 6 5_QR_TAB_1.4_1.5_1.11" xfId="11595" xr:uid="{00000000-0005-0000-0000-0000402D0000}"/>
    <cellStyle name="Normal 15 6 6" xfId="11596" xr:uid="{00000000-0005-0000-0000-0000412D0000}"/>
    <cellStyle name="Normal 15 6_checks flows" xfId="11597" xr:uid="{00000000-0005-0000-0000-0000422D0000}"/>
    <cellStyle name="Normal 15 7" xfId="11598" xr:uid="{00000000-0005-0000-0000-0000432D0000}"/>
    <cellStyle name="Normal 15 7 2" xfId="11599" xr:uid="{00000000-0005-0000-0000-0000442D0000}"/>
    <cellStyle name="Normal 15 7 2 2" xfId="11600" xr:uid="{00000000-0005-0000-0000-0000452D0000}"/>
    <cellStyle name="Normal 15 7 2 2 2" xfId="11601" xr:uid="{00000000-0005-0000-0000-0000462D0000}"/>
    <cellStyle name="Normal 15 7 2 2 2 2" xfId="11602" xr:uid="{00000000-0005-0000-0000-0000472D0000}"/>
    <cellStyle name="Normal 15 7 2 2 2_QR_TAB_1.4_1.5_1.11" xfId="11603" xr:uid="{00000000-0005-0000-0000-0000482D0000}"/>
    <cellStyle name="Normal 15 7 2 2 3" xfId="11604" xr:uid="{00000000-0005-0000-0000-0000492D0000}"/>
    <cellStyle name="Normal 15 7 2 2_QR_TAB_1.4_1.5_1.11" xfId="11605" xr:uid="{00000000-0005-0000-0000-00004A2D0000}"/>
    <cellStyle name="Normal 15 7 2 3" xfId="11606" xr:uid="{00000000-0005-0000-0000-00004B2D0000}"/>
    <cellStyle name="Normal 15 7 2 3 2" xfId="11607" xr:uid="{00000000-0005-0000-0000-00004C2D0000}"/>
    <cellStyle name="Normal 15 7 2 3_QR_TAB_1.4_1.5_1.11" xfId="11608" xr:uid="{00000000-0005-0000-0000-00004D2D0000}"/>
    <cellStyle name="Normal 15 7 2 4" xfId="11609" xr:uid="{00000000-0005-0000-0000-00004E2D0000}"/>
    <cellStyle name="Normal 15 7 2_QR_TAB_1.4_1.5_1.11" xfId="11610" xr:uid="{00000000-0005-0000-0000-00004F2D0000}"/>
    <cellStyle name="Normal 15 7 3" xfId="11611" xr:uid="{00000000-0005-0000-0000-0000502D0000}"/>
    <cellStyle name="Normal 15 7 3 2" xfId="11612" xr:uid="{00000000-0005-0000-0000-0000512D0000}"/>
    <cellStyle name="Normal 15 7 3 2 2" xfId="11613" xr:uid="{00000000-0005-0000-0000-0000522D0000}"/>
    <cellStyle name="Normal 15 7 3 2 2 2" xfId="11614" xr:uid="{00000000-0005-0000-0000-0000532D0000}"/>
    <cellStyle name="Normal 15 7 3 2 2_QR_TAB_1.4_1.5_1.11" xfId="11615" xr:uid="{00000000-0005-0000-0000-0000542D0000}"/>
    <cellStyle name="Normal 15 7 3 2 3" xfId="11616" xr:uid="{00000000-0005-0000-0000-0000552D0000}"/>
    <cellStyle name="Normal 15 7 3 2_QR_TAB_1.4_1.5_1.11" xfId="11617" xr:uid="{00000000-0005-0000-0000-0000562D0000}"/>
    <cellStyle name="Normal 15 7 3_QR_TAB_1.4_1.5_1.11" xfId="11618" xr:uid="{00000000-0005-0000-0000-0000572D0000}"/>
    <cellStyle name="Normal 15 7 4" xfId="11619" xr:uid="{00000000-0005-0000-0000-0000582D0000}"/>
    <cellStyle name="Normal 15 7 4 2" xfId="11620" xr:uid="{00000000-0005-0000-0000-0000592D0000}"/>
    <cellStyle name="Normal 15 7 4 2 2" xfId="11621" xr:uid="{00000000-0005-0000-0000-00005A2D0000}"/>
    <cellStyle name="Normal 15 7 4 2_QR_TAB_1.4_1.5_1.11" xfId="11622" xr:uid="{00000000-0005-0000-0000-00005B2D0000}"/>
    <cellStyle name="Normal 15 7 4 3" xfId="11623" xr:uid="{00000000-0005-0000-0000-00005C2D0000}"/>
    <cellStyle name="Normal 15 7 4_QR_TAB_1.4_1.5_1.11" xfId="11624" xr:uid="{00000000-0005-0000-0000-00005D2D0000}"/>
    <cellStyle name="Normal 15 7 5" xfId="11625" xr:uid="{00000000-0005-0000-0000-00005E2D0000}"/>
    <cellStyle name="Normal 15 7 5 2" xfId="11626" xr:uid="{00000000-0005-0000-0000-00005F2D0000}"/>
    <cellStyle name="Normal 15 7 5_QR_TAB_1.4_1.5_1.11" xfId="11627" xr:uid="{00000000-0005-0000-0000-0000602D0000}"/>
    <cellStyle name="Normal 15 7 6" xfId="11628" xr:uid="{00000000-0005-0000-0000-0000612D0000}"/>
    <cellStyle name="Normal 15 7_checks flows" xfId="11629" xr:uid="{00000000-0005-0000-0000-0000622D0000}"/>
    <cellStyle name="Normal 15 8" xfId="11630" xr:uid="{00000000-0005-0000-0000-0000632D0000}"/>
    <cellStyle name="Normal 15 8 2" xfId="11631" xr:uid="{00000000-0005-0000-0000-0000642D0000}"/>
    <cellStyle name="Normal 15 8 2 2" xfId="11632" xr:uid="{00000000-0005-0000-0000-0000652D0000}"/>
    <cellStyle name="Normal 15 8 2 2 2" xfId="11633" xr:uid="{00000000-0005-0000-0000-0000662D0000}"/>
    <cellStyle name="Normal 15 8 2 2 2 2" xfId="11634" xr:uid="{00000000-0005-0000-0000-0000672D0000}"/>
    <cellStyle name="Normal 15 8 2 2 2_QR_TAB_1.4_1.5_1.11" xfId="11635" xr:uid="{00000000-0005-0000-0000-0000682D0000}"/>
    <cellStyle name="Normal 15 8 2 2 3" xfId="11636" xr:uid="{00000000-0005-0000-0000-0000692D0000}"/>
    <cellStyle name="Normal 15 8 2 2_QR_TAB_1.4_1.5_1.11" xfId="11637" xr:uid="{00000000-0005-0000-0000-00006A2D0000}"/>
    <cellStyle name="Normal 15 8 2 3" xfId="11638" xr:uid="{00000000-0005-0000-0000-00006B2D0000}"/>
    <cellStyle name="Normal 15 8 2 3 2" xfId="11639" xr:uid="{00000000-0005-0000-0000-00006C2D0000}"/>
    <cellStyle name="Normal 15 8 2 3_QR_TAB_1.4_1.5_1.11" xfId="11640" xr:uid="{00000000-0005-0000-0000-00006D2D0000}"/>
    <cellStyle name="Normal 15 8 2 4" xfId="11641" xr:uid="{00000000-0005-0000-0000-00006E2D0000}"/>
    <cellStyle name="Normal 15 8 2_QR_TAB_1.4_1.5_1.11" xfId="11642" xr:uid="{00000000-0005-0000-0000-00006F2D0000}"/>
    <cellStyle name="Normal 15 8 3" xfId="11643" xr:uid="{00000000-0005-0000-0000-0000702D0000}"/>
    <cellStyle name="Normal 15 8 3 2" xfId="11644" xr:uid="{00000000-0005-0000-0000-0000712D0000}"/>
    <cellStyle name="Normal 15 8 3 2 2" xfId="11645" xr:uid="{00000000-0005-0000-0000-0000722D0000}"/>
    <cellStyle name="Normal 15 8 3 2 2 2" xfId="11646" xr:uid="{00000000-0005-0000-0000-0000732D0000}"/>
    <cellStyle name="Normal 15 8 3 2 2_QR_TAB_1.4_1.5_1.11" xfId="11647" xr:uid="{00000000-0005-0000-0000-0000742D0000}"/>
    <cellStyle name="Normal 15 8 3 2 3" xfId="11648" xr:uid="{00000000-0005-0000-0000-0000752D0000}"/>
    <cellStyle name="Normal 15 8 3 2_QR_TAB_1.4_1.5_1.11" xfId="11649" xr:uid="{00000000-0005-0000-0000-0000762D0000}"/>
    <cellStyle name="Normal 15 8 3_QR_TAB_1.4_1.5_1.11" xfId="11650" xr:uid="{00000000-0005-0000-0000-0000772D0000}"/>
    <cellStyle name="Normal 15 8 4" xfId="11651" xr:uid="{00000000-0005-0000-0000-0000782D0000}"/>
    <cellStyle name="Normal 15 8 4 2" xfId="11652" xr:uid="{00000000-0005-0000-0000-0000792D0000}"/>
    <cellStyle name="Normal 15 8 4 2 2" xfId="11653" xr:uid="{00000000-0005-0000-0000-00007A2D0000}"/>
    <cellStyle name="Normal 15 8 4 2_QR_TAB_1.4_1.5_1.11" xfId="11654" xr:uid="{00000000-0005-0000-0000-00007B2D0000}"/>
    <cellStyle name="Normal 15 8 4 3" xfId="11655" xr:uid="{00000000-0005-0000-0000-00007C2D0000}"/>
    <cellStyle name="Normal 15 8 4_QR_TAB_1.4_1.5_1.11" xfId="11656" xr:uid="{00000000-0005-0000-0000-00007D2D0000}"/>
    <cellStyle name="Normal 15 8 5" xfId="11657" xr:uid="{00000000-0005-0000-0000-00007E2D0000}"/>
    <cellStyle name="Normal 15 8 5 2" xfId="11658" xr:uid="{00000000-0005-0000-0000-00007F2D0000}"/>
    <cellStyle name="Normal 15 8 5_QR_TAB_1.4_1.5_1.11" xfId="11659" xr:uid="{00000000-0005-0000-0000-0000802D0000}"/>
    <cellStyle name="Normal 15 8 6" xfId="11660" xr:uid="{00000000-0005-0000-0000-0000812D0000}"/>
    <cellStyle name="Normal 15 8_checks flows" xfId="11661" xr:uid="{00000000-0005-0000-0000-0000822D0000}"/>
    <cellStyle name="Normal 15 9" xfId="11662" xr:uid="{00000000-0005-0000-0000-0000832D0000}"/>
    <cellStyle name="Normal 15 9 2" xfId="11663" xr:uid="{00000000-0005-0000-0000-0000842D0000}"/>
    <cellStyle name="Normal 15 9 2 2" xfId="11664" xr:uid="{00000000-0005-0000-0000-0000852D0000}"/>
    <cellStyle name="Normal 15 9 2 2 2" xfId="11665" xr:uid="{00000000-0005-0000-0000-0000862D0000}"/>
    <cellStyle name="Normal 15 9 2 2 2 2" xfId="11666" xr:uid="{00000000-0005-0000-0000-0000872D0000}"/>
    <cellStyle name="Normal 15 9 2 2 2_QR_TAB_1.4_1.5_1.11" xfId="11667" xr:uid="{00000000-0005-0000-0000-0000882D0000}"/>
    <cellStyle name="Normal 15 9 2 2 3" xfId="11668" xr:uid="{00000000-0005-0000-0000-0000892D0000}"/>
    <cellStyle name="Normal 15 9 2 2_QR_TAB_1.4_1.5_1.11" xfId="11669" xr:uid="{00000000-0005-0000-0000-00008A2D0000}"/>
    <cellStyle name="Normal 15 9 2 3" xfId="11670" xr:uid="{00000000-0005-0000-0000-00008B2D0000}"/>
    <cellStyle name="Normal 15 9 2 3 2" xfId="11671" xr:uid="{00000000-0005-0000-0000-00008C2D0000}"/>
    <cellStyle name="Normal 15 9 2 3_QR_TAB_1.4_1.5_1.11" xfId="11672" xr:uid="{00000000-0005-0000-0000-00008D2D0000}"/>
    <cellStyle name="Normal 15 9 2 4" xfId="11673" xr:uid="{00000000-0005-0000-0000-00008E2D0000}"/>
    <cellStyle name="Normal 15 9 2_QR_TAB_1.4_1.5_1.11" xfId="11674" xr:uid="{00000000-0005-0000-0000-00008F2D0000}"/>
    <cellStyle name="Normal 15 9 3" xfId="11675" xr:uid="{00000000-0005-0000-0000-0000902D0000}"/>
    <cellStyle name="Normal 15 9 3 2" xfId="11676" xr:uid="{00000000-0005-0000-0000-0000912D0000}"/>
    <cellStyle name="Normal 15 9 3 2 2" xfId="11677" xr:uid="{00000000-0005-0000-0000-0000922D0000}"/>
    <cellStyle name="Normal 15 9 3 2_QR_TAB_1.4_1.5_1.11" xfId="11678" xr:uid="{00000000-0005-0000-0000-0000932D0000}"/>
    <cellStyle name="Normal 15 9 3 3" xfId="11679" xr:uid="{00000000-0005-0000-0000-0000942D0000}"/>
    <cellStyle name="Normal 15 9 3_QR_TAB_1.4_1.5_1.11" xfId="11680" xr:uid="{00000000-0005-0000-0000-0000952D0000}"/>
    <cellStyle name="Normal 15 9 4" xfId="11681" xr:uid="{00000000-0005-0000-0000-0000962D0000}"/>
    <cellStyle name="Normal 15 9 4 2" xfId="11682" xr:uid="{00000000-0005-0000-0000-0000972D0000}"/>
    <cellStyle name="Normal 15 9 4_QR_TAB_1.4_1.5_1.11" xfId="11683" xr:uid="{00000000-0005-0000-0000-0000982D0000}"/>
    <cellStyle name="Normal 15 9 5" xfId="11684" xr:uid="{00000000-0005-0000-0000-0000992D0000}"/>
    <cellStyle name="Normal 15 9_checks flows" xfId="11685" xr:uid="{00000000-0005-0000-0000-00009A2D0000}"/>
    <cellStyle name="Normal 15_AL2" xfId="11686" xr:uid="{00000000-0005-0000-0000-00009B2D0000}"/>
    <cellStyle name="Normal 16" xfId="11687" xr:uid="{00000000-0005-0000-0000-00009C2D0000}"/>
    <cellStyle name="Normal 16 10" xfId="11688" xr:uid="{00000000-0005-0000-0000-00009D2D0000}"/>
    <cellStyle name="Normal 16 10 2" xfId="11689" xr:uid="{00000000-0005-0000-0000-00009E2D0000}"/>
    <cellStyle name="Normal 16 10 2 2" xfId="11690" xr:uid="{00000000-0005-0000-0000-00009F2D0000}"/>
    <cellStyle name="Normal 16 10 2 2 2" xfId="11691" xr:uid="{00000000-0005-0000-0000-0000A02D0000}"/>
    <cellStyle name="Normal 16 10 2 2_QR_TAB_1.4_1.5_1.11" xfId="11692" xr:uid="{00000000-0005-0000-0000-0000A12D0000}"/>
    <cellStyle name="Normal 16 10 2 3" xfId="11693" xr:uid="{00000000-0005-0000-0000-0000A22D0000}"/>
    <cellStyle name="Normal 16 10 2_QR_TAB_1.4_1.5_1.11" xfId="11694" xr:uid="{00000000-0005-0000-0000-0000A32D0000}"/>
    <cellStyle name="Normal 16 10 3" xfId="11695" xr:uid="{00000000-0005-0000-0000-0000A42D0000}"/>
    <cellStyle name="Normal 16 10 3 2" xfId="11696" xr:uid="{00000000-0005-0000-0000-0000A52D0000}"/>
    <cellStyle name="Normal 16 10 3_QR_TAB_1.4_1.5_1.11" xfId="11697" xr:uid="{00000000-0005-0000-0000-0000A62D0000}"/>
    <cellStyle name="Normal 16 10 4" xfId="11698" xr:uid="{00000000-0005-0000-0000-0000A72D0000}"/>
    <cellStyle name="Normal 16 10_QR_TAB_1.4_1.5_1.11" xfId="11699" xr:uid="{00000000-0005-0000-0000-0000A82D0000}"/>
    <cellStyle name="Normal 16 11" xfId="11700" xr:uid="{00000000-0005-0000-0000-0000A92D0000}"/>
    <cellStyle name="Normal 16 11 2" xfId="11701" xr:uid="{00000000-0005-0000-0000-0000AA2D0000}"/>
    <cellStyle name="Normal 16 11 2 2" xfId="11702" xr:uid="{00000000-0005-0000-0000-0000AB2D0000}"/>
    <cellStyle name="Normal 16 11 2 2 2" xfId="11703" xr:uid="{00000000-0005-0000-0000-0000AC2D0000}"/>
    <cellStyle name="Normal 16 11 2 2_QR_TAB_1.4_1.5_1.11" xfId="11704" xr:uid="{00000000-0005-0000-0000-0000AD2D0000}"/>
    <cellStyle name="Normal 16 11 2 3" xfId="11705" xr:uid="{00000000-0005-0000-0000-0000AE2D0000}"/>
    <cellStyle name="Normal 16 11 2_QR_TAB_1.4_1.5_1.11" xfId="11706" xr:uid="{00000000-0005-0000-0000-0000AF2D0000}"/>
    <cellStyle name="Normal 16 11_QR_TAB_1.4_1.5_1.11" xfId="11707" xr:uid="{00000000-0005-0000-0000-0000B02D0000}"/>
    <cellStyle name="Normal 16 12" xfId="11708" xr:uid="{00000000-0005-0000-0000-0000B12D0000}"/>
    <cellStyle name="Normal 16 12 2" xfId="11709" xr:uid="{00000000-0005-0000-0000-0000B22D0000}"/>
    <cellStyle name="Normal 16 12 2 2" xfId="11710" xr:uid="{00000000-0005-0000-0000-0000B32D0000}"/>
    <cellStyle name="Normal 16 12 2_QR_TAB_1.4_1.5_1.11" xfId="11711" xr:uid="{00000000-0005-0000-0000-0000B42D0000}"/>
    <cellStyle name="Normal 16 12 3" xfId="11712" xr:uid="{00000000-0005-0000-0000-0000B52D0000}"/>
    <cellStyle name="Normal 16 12_QR_TAB_1.4_1.5_1.11" xfId="11713" xr:uid="{00000000-0005-0000-0000-0000B62D0000}"/>
    <cellStyle name="Normal 16 13" xfId="11714" xr:uid="{00000000-0005-0000-0000-0000B72D0000}"/>
    <cellStyle name="Normal 16 13 2" xfId="11715" xr:uid="{00000000-0005-0000-0000-0000B82D0000}"/>
    <cellStyle name="Normal 16 13_QR_TAB_1.4_1.5_1.11" xfId="11716" xr:uid="{00000000-0005-0000-0000-0000B92D0000}"/>
    <cellStyle name="Normal 16 14" xfId="11717" xr:uid="{00000000-0005-0000-0000-0000BA2D0000}"/>
    <cellStyle name="Normal 16 2" xfId="11718" xr:uid="{00000000-0005-0000-0000-0000BB2D0000}"/>
    <cellStyle name="Normal 16 2 10" xfId="11719" xr:uid="{00000000-0005-0000-0000-0000BC2D0000}"/>
    <cellStyle name="Normal 16 2 10 2" xfId="11720" xr:uid="{00000000-0005-0000-0000-0000BD2D0000}"/>
    <cellStyle name="Normal 16 2 10 2 2" xfId="11721" xr:uid="{00000000-0005-0000-0000-0000BE2D0000}"/>
    <cellStyle name="Normal 16 2 10 2 2 2" xfId="11722" xr:uid="{00000000-0005-0000-0000-0000BF2D0000}"/>
    <cellStyle name="Normal 16 2 10 2 2_QR_TAB_1.4_1.5_1.11" xfId="11723" xr:uid="{00000000-0005-0000-0000-0000C02D0000}"/>
    <cellStyle name="Normal 16 2 10 2 3" xfId="11724" xr:uid="{00000000-0005-0000-0000-0000C12D0000}"/>
    <cellStyle name="Normal 16 2 10 2_QR_TAB_1.4_1.5_1.11" xfId="11725" xr:uid="{00000000-0005-0000-0000-0000C22D0000}"/>
    <cellStyle name="Normal 16 2 10_QR_TAB_1.4_1.5_1.11" xfId="11726" xr:uid="{00000000-0005-0000-0000-0000C32D0000}"/>
    <cellStyle name="Normal 16 2 11" xfId="11727" xr:uid="{00000000-0005-0000-0000-0000C42D0000}"/>
    <cellStyle name="Normal 16 2 11 2" xfId="11728" xr:uid="{00000000-0005-0000-0000-0000C52D0000}"/>
    <cellStyle name="Normal 16 2 11 2 2" xfId="11729" xr:uid="{00000000-0005-0000-0000-0000C62D0000}"/>
    <cellStyle name="Normal 16 2 11 2_QR_TAB_1.4_1.5_1.11" xfId="11730" xr:uid="{00000000-0005-0000-0000-0000C72D0000}"/>
    <cellStyle name="Normal 16 2 11 3" xfId="11731" xr:uid="{00000000-0005-0000-0000-0000C82D0000}"/>
    <cellStyle name="Normal 16 2 11_QR_TAB_1.4_1.5_1.11" xfId="11732" xr:uid="{00000000-0005-0000-0000-0000C92D0000}"/>
    <cellStyle name="Normal 16 2 12" xfId="11733" xr:uid="{00000000-0005-0000-0000-0000CA2D0000}"/>
    <cellStyle name="Normal 16 2 12 2" xfId="11734" xr:uid="{00000000-0005-0000-0000-0000CB2D0000}"/>
    <cellStyle name="Normal 16 2 12_QR_TAB_1.4_1.5_1.11" xfId="11735" xr:uid="{00000000-0005-0000-0000-0000CC2D0000}"/>
    <cellStyle name="Normal 16 2 13" xfId="11736" xr:uid="{00000000-0005-0000-0000-0000CD2D0000}"/>
    <cellStyle name="Normal 16 2 2" xfId="11737" xr:uid="{00000000-0005-0000-0000-0000CE2D0000}"/>
    <cellStyle name="Normal 16 2 2 10" xfId="11738" xr:uid="{00000000-0005-0000-0000-0000CF2D0000}"/>
    <cellStyle name="Normal 16 2 2 10 2" xfId="11739" xr:uid="{00000000-0005-0000-0000-0000D02D0000}"/>
    <cellStyle name="Normal 16 2 2 10 2 2" xfId="11740" xr:uid="{00000000-0005-0000-0000-0000D12D0000}"/>
    <cellStyle name="Normal 16 2 2 10 2_QR_TAB_1.4_1.5_1.11" xfId="11741" xr:uid="{00000000-0005-0000-0000-0000D22D0000}"/>
    <cellStyle name="Normal 16 2 2 10 3" xfId="11742" xr:uid="{00000000-0005-0000-0000-0000D32D0000}"/>
    <cellStyle name="Normal 16 2 2 10_QR_TAB_1.4_1.5_1.11" xfId="11743" xr:uid="{00000000-0005-0000-0000-0000D42D0000}"/>
    <cellStyle name="Normal 16 2 2 11" xfId="11744" xr:uid="{00000000-0005-0000-0000-0000D52D0000}"/>
    <cellStyle name="Normal 16 2 2 11 2" xfId="11745" xr:uid="{00000000-0005-0000-0000-0000D62D0000}"/>
    <cellStyle name="Normal 16 2 2 11_QR_TAB_1.4_1.5_1.11" xfId="11746" xr:uid="{00000000-0005-0000-0000-0000D72D0000}"/>
    <cellStyle name="Normal 16 2 2 12" xfId="11747" xr:uid="{00000000-0005-0000-0000-0000D82D0000}"/>
    <cellStyle name="Normal 16 2 2 2" xfId="11748" xr:uid="{00000000-0005-0000-0000-0000D92D0000}"/>
    <cellStyle name="Normal 16 2 2 2 2" xfId="11749" xr:uid="{00000000-0005-0000-0000-0000DA2D0000}"/>
    <cellStyle name="Normal 16 2 2 2 2 2" xfId="11750" xr:uid="{00000000-0005-0000-0000-0000DB2D0000}"/>
    <cellStyle name="Normal 16 2 2 2 2 2 2" xfId="11751" xr:uid="{00000000-0005-0000-0000-0000DC2D0000}"/>
    <cellStyle name="Normal 16 2 2 2 2 2 2 2" xfId="11752" xr:uid="{00000000-0005-0000-0000-0000DD2D0000}"/>
    <cellStyle name="Normal 16 2 2 2 2 2 2 2 2" xfId="11753" xr:uid="{00000000-0005-0000-0000-0000DE2D0000}"/>
    <cellStyle name="Normal 16 2 2 2 2 2 2 2_QR_TAB_1.4_1.5_1.11" xfId="11754" xr:uid="{00000000-0005-0000-0000-0000DF2D0000}"/>
    <cellStyle name="Normal 16 2 2 2 2 2 2 3" xfId="11755" xr:uid="{00000000-0005-0000-0000-0000E02D0000}"/>
    <cellStyle name="Normal 16 2 2 2 2 2 2_QR_TAB_1.4_1.5_1.11" xfId="11756" xr:uid="{00000000-0005-0000-0000-0000E12D0000}"/>
    <cellStyle name="Normal 16 2 2 2 2 2 3" xfId="11757" xr:uid="{00000000-0005-0000-0000-0000E22D0000}"/>
    <cellStyle name="Normal 16 2 2 2 2 2 3 2" xfId="11758" xr:uid="{00000000-0005-0000-0000-0000E32D0000}"/>
    <cellStyle name="Normal 16 2 2 2 2 2 3_QR_TAB_1.4_1.5_1.11" xfId="11759" xr:uid="{00000000-0005-0000-0000-0000E42D0000}"/>
    <cellStyle name="Normal 16 2 2 2 2 2 4" xfId="11760" xr:uid="{00000000-0005-0000-0000-0000E52D0000}"/>
    <cellStyle name="Normal 16 2 2 2 2 2_QR_TAB_1.4_1.5_1.11" xfId="11761" xr:uid="{00000000-0005-0000-0000-0000E62D0000}"/>
    <cellStyle name="Normal 16 2 2 2 2 3" xfId="11762" xr:uid="{00000000-0005-0000-0000-0000E72D0000}"/>
    <cellStyle name="Normal 16 2 2 2 2 3 2" xfId="11763" xr:uid="{00000000-0005-0000-0000-0000E82D0000}"/>
    <cellStyle name="Normal 16 2 2 2 2 3 2 2" xfId="11764" xr:uid="{00000000-0005-0000-0000-0000E92D0000}"/>
    <cellStyle name="Normal 16 2 2 2 2 3 2 2 2" xfId="11765" xr:uid="{00000000-0005-0000-0000-0000EA2D0000}"/>
    <cellStyle name="Normal 16 2 2 2 2 3 2 2_QR_TAB_1.4_1.5_1.11" xfId="11766" xr:uid="{00000000-0005-0000-0000-0000EB2D0000}"/>
    <cellStyle name="Normal 16 2 2 2 2 3 2 3" xfId="11767" xr:uid="{00000000-0005-0000-0000-0000EC2D0000}"/>
    <cellStyle name="Normal 16 2 2 2 2 3 2_QR_TAB_1.4_1.5_1.11" xfId="11768" xr:uid="{00000000-0005-0000-0000-0000ED2D0000}"/>
    <cellStyle name="Normal 16 2 2 2 2 3_QR_TAB_1.4_1.5_1.11" xfId="11769" xr:uid="{00000000-0005-0000-0000-0000EE2D0000}"/>
    <cellStyle name="Normal 16 2 2 2 2 4" xfId="11770" xr:uid="{00000000-0005-0000-0000-0000EF2D0000}"/>
    <cellStyle name="Normal 16 2 2 2 2 4 2" xfId="11771" xr:uid="{00000000-0005-0000-0000-0000F02D0000}"/>
    <cellStyle name="Normal 16 2 2 2 2 4 2 2" xfId="11772" xr:uid="{00000000-0005-0000-0000-0000F12D0000}"/>
    <cellStyle name="Normal 16 2 2 2 2 4 2_QR_TAB_1.4_1.5_1.11" xfId="11773" xr:uid="{00000000-0005-0000-0000-0000F22D0000}"/>
    <cellStyle name="Normal 16 2 2 2 2 4 3" xfId="11774" xr:uid="{00000000-0005-0000-0000-0000F32D0000}"/>
    <cellStyle name="Normal 16 2 2 2 2 4_QR_TAB_1.4_1.5_1.11" xfId="11775" xr:uid="{00000000-0005-0000-0000-0000F42D0000}"/>
    <cellStyle name="Normal 16 2 2 2 2 5" xfId="11776" xr:uid="{00000000-0005-0000-0000-0000F52D0000}"/>
    <cellStyle name="Normal 16 2 2 2 2 5 2" xfId="11777" xr:uid="{00000000-0005-0000-0000-0000F62D0000}"/>
    <cellStyle name="Normal 16 2 2 2 2 5_QR_TAB_1.4_1.5_1.11" xfId="11778" xr:uid="{00000000-0005-0000-0000-0000F72D0000}"/>
    <cellStyle name="Normal 16 2 2 2 2 6" xfId="11779" xr:uid="{00000000-0005-0000-0000-0000F82D0000}"/>
    <cellStyle name="Normal 16 2 2 2 2_checks flows" xfId="11780" xr:uid="{00000000-0005-0000-0000-0000F92D0000}"/>
    <cellStyle name="Normal 16 2 2 2 3" xfId="11781" xr:uid="{00000000-0005-0000-0000-0000FA2D0000}"/>
    <cellStyle name="Normal 16 2 2 2 3 2" xfId="11782" xr:uid="{00000000-0005-0000-0000-0000FB2D0000}"/>
    <cellStyle name="Normal 16 2 2 2 3 2 2" xfId="11783" xr:uid="{00000000-0005-0000-0000-0000FC2D0000}"/>
    <cellStyle name="Normal 16 2 2 2 3 2 2 2" xfId="11784" xr:uid="{00000000-0005-0000-0000-0000FD2D0000}"/>
    <cellStyle name="Normal 16 2 2 2 3 2 2 2 2" xfId="11785" xr:uid="{00000000-0005-0000-0000-0000FE2D0000}"/>
    <cellStyle name="Normal 16 2 2 2 3 2 2 2_QR_TAB_1.4_1.5_1.11" xfId="11786" xr:uid="{00000000-0005-0000-0000-0000FF2D0000}"/>
    <cellStyle name="Normal 16 2 2 2 3 2 2 3" xfId="11787" xr:uid="{00000000-0005-0000-0000-0000002E0000}"/>
    <cellStyle name="Normal 16 2 2 2 3 2 2_QR_TAB_1.4_1.5_1.11" xfId="11788" xr:uid="{00000000-0005-0000-0000-0000012E0000}"/>
    <cellStyle name="Normal 16 2 2 2 3 2 3" xfId="11789" xr:uid="{00000000-0005-0000-0000-0000022E0000}"/>
    <cellStyle name="Normal 16 2 2 2 3 2 3 2" xfId="11790" xr:uid="{00000000-0005-0000-0000-0000032E0000}"/>
    <cellStyle name="Normal 16 2 2 2 3 2 3_QR_TAB_1.4_1.5_1.11" xfId="11791" xr:uid="{00000000-0005-0000-0000-0000042E0000}"/>
    <cellStyle name="Normal 16 2 2 2 3 2 4" xfId="11792" xr:uid="{00000000-0005-0000-0000-0000052E0000}"/>
    <cellStyle name="Normal 16 2 2 2 3 2_QR_TAB_1.4_1.5_1.11" xfId="11793" xr:uid="{00000000-0005-0000-0000-0000062E0000}"/>
    <cellStyle name="Normal 16 2 2 2 3 3" xfId="11794" xr:uid="{00000000-0005-0000-0000-0000072E0000}"/>
    <cellStyle name="Normal 16 2 2 2 3 3 2" xfId="11795" xr:uid="{00000000-0005-0000-0000-0000082E0000}"/>
    <cellStyle name="Normal 16 2 2 2 3 3 2 2" xfId="11796" xr:uid="{00000000-0005-0000-0000-0000092E0000}"/>
    <cellStyle name="Normal 16 2 2 2 3 3 2_QR_TAB_1.4_1.5_1.11" xfId="11797" xr:uid="{00000000-0005-0000-0000-00000A2E0000}"/>
    <cellStyle name="Normal 16 2 2 2 3 3 3" xfId="11798" xr:uid="{00000000-0005-0000-0000-00000B2E0000}"/>
    <cellStyle name="Normal 16 2 2 2 3 3_QR_TAB_1.4_1.5_1.11" xfId="11799" xr:uid="{00000000-0005-0000-0000-00000C2E0000}"/>
    <cellStyle name="Normal 16 2 2 2 3 4" xfId="11800" xr:uid="{00000000-0005-0000-0000-00000D2E0000}"/>
    <cellStyle name="Normal 16 2 2 2 3 4 2" xfId="11801" xr:uid="{00000000-0005-0000-0000-00000E2E0000}"/>
    <cellStyle name="Normal 16 2 2 2 3 4_QR_TAB_1.4_1.5_1.11" xfId="11802" xr:uid="{00000000-0005-0000-0000-00000F2E0000}"/>
    <cellStyle name="Normal 16 2 2 2 3 5" xfId="11803" xr:uid="{00000000-0005-0000-0000-0000102E0000}"/>
    <cellStyle name="Normal 16 2 2 2 3_checks flows" xfId="11804" xr:uid="{00000000-0005-0000-0000-0000112E0000}"/>
    <cellStyle name="Normal 16 2 2 2 4" xfId="11805" xr:uid="{00000000-0005-0000-0000-0000122E0000}"/>
    <cellStyle name="Normal 16 2 2 2 4 2" xfId="11806" xr:uid="{00000000-0005-0000-0000-0000132E0000}"/>
    <cellStyle name="Normal 16 2 2 2 4 2 2" xfId="11807" xr:uid="{00000000-0005-0000-0000-0000142E0000}"/>
    <cellStyle name="Normal 16 2 2 2 4 2 2 2" xfId="11808" xr:uid="{00000000-0005-0000-0000-0000152E0000}"/>
    <cellStyle name="Normal 16 2 2 2 4 2 2_QR_TAB_1.4_1.5_1.11" xfId="11809" xr:uid="{00000000-0005-0000-0000-0000162E0000}"/>
    <cellStyle name="Normal 16 2 2 2 4 2 3" xfId="11810" xr:uid="{00000000-0005-0000-0000-0000172E0000}"/>
    <cellStyle name="Normal 16 2 2 2 4 2_QR_TAB_1.4_1.5_1.11" xfId="11811" xr:uid="{00000000-0005-0000-0000-0000182E0000}"/>
    <cellStyle name="Normal 16 2 2 2 4 3" xfId="11812" xr:uid="{00000000-0005-0000-0000-0000192E0000}"/>
    <cellStyle name="Normal 16 2 2 2 4 3 2" xfId="11813" xr:uid="{00000000-0005-0000-0000-00001A2E0000}"/>
    <cellStyle name="Normal 16 2 2 2 4 3_QR_TAB_1.4_1.5_1.11" xfId="11814" xr:uid="{00000000-0005-0000-0000-00001B2E0000}"/>
    <cellStyle name="Normal 16 2 2 2 4 4" xfId="11815" xr:uid="{00000000-0005-0000-0000-00001C2E0000}"/>
    <cellStyle name="Normal 16 2 2 2 4_QR_TAB_1.4_1.5_1.11" xfId="11816" xr:uid="{00000000-0005-0000-0000-00001D2E0000}"/>
    <cellStyle name="Normal 16 2 2 2 5" xfId="11817" xr:uid="{00000000-0005-0000-0000-00001E2E0000}"/>
    <cellStyle name="Normal 16 2 2 2 5 2" xfId="11818" xr:uid="{00000000-0005-0000-0000-00001F2E0000}"/>
    <cellStyle name="Normal 16 2 2 2 5 2 2" xfId="11819" xr:uid="{00000000-0005-0000-0000-0000202E0000}"/>
    <cellStyle name="Normal 16 2 2 2 5 2 2 2" xfId="11820" xr:uid="{00000000-0005-0000-0000-0000212E0000}"/>
    <cellStyle name="Normal 16 2 2 2 5 2 2_QR_TAB_1.4_1.5_1.11" xfId="11821" xr:uid="{00000000-0005-0000-0000-0000222E0000}"/>
    <cellStyle name="Normal 16 2 2 2 5 2 3" xfId="11822" xr:uid="{00000000-0005-0000-0000-0000232E0000}"/>
    <cellStyle name="Normal 16 2 2 2 5 2_QR_TAB_1.4_1.5_1.11" xfId="11823" xr:uid="{00000000-0005-0000-0000-0000242E0000}"/>
    <cellStyle name="Normal 16 2 2 2 5_QR_TAB_1.4_1.5_1.11" xfId="11824" xr:uid="{00000000-0005-0000-0000-0000252E0000}"/>
    <cellStyle name="Normal 16 2 2 2 6" xfId="11825" xr:uid="{00000000-0005-0000-0000-0000262E0000}"/>
    <cellStyle name="Normal 16 2 2 2 6 2" xfId="11826" xr:uid="{00000000-0005-0000-0000-0000272E0000}"/>
    <cellStyle name="Normal 16 2 2 2 6 2 2" xfId="11827" xr:uid="{00000000-0005-0000-0000-0000282E0000}"/>
    <cellStyle name="Normal 16 2 2 2 6 2_QR_TAB_1.4_1.5_1.11" xfId="11828" xr:uid="{00000000-0005-0000-0000-0000292E0000}"/>
    <cellStyle name="Normal 16 2 2 2 6 3" xfId="11829" xr:uid="{00000000-0005-0000-0000-00002A2E0000}"/>
    <cellStyle name="Normal 16 2 2 2 6_QR_TAB_1.4_1.5_1.11" xfId="11830" xr:uid="{00000000-0005-0000-0000-00002B2E0000}"/>
    <cellStyle name="Normal 16 2 2 2 7" xfId="11831" xr:uid="{00000000-0005-0000-0000-00002C2E0000}"/>
    <cellStyle name="Normal 16 2 2 2 7 2" xfId="11832" xr:uid="{00000000-0005-0000-0000-00002D2E0000}"/>
    <cellStyle name="Normal 16 2 2 2 7_QR_TAB_1.4_1.5_1.11" xfId="11833" xr:uid="{00000000-0005-0000-0000-00002E2E0000}"/>
    <cellStyle name="Normal 16 2 2 2 8" xfId="11834" xr:uid="{00000000-0005-0000-0000-00002F2E0000}"/>
    <cellStyle name="Normal 16 2 2 2_checks flows" xfId="11835" xr:uid="{00000000-0005-0000-0000-0000302E0000}"/>
    <cellStyle name="Normal 16 2 2 3" xfId="11836" xr:uid="{00000000-0005-0000-0000-0000312E0000}"/>
    <cellStyle name="Normal 16 2 2 3 2" xfId="11837" xr:uid="{00000000-0005-0000-0000-0000322E0000}"/>
    <cellStyle name="Normal 16 2 2 3 2 2" xfId="11838" xr:uid="{00000000-0005-0000-0000-0000332E0000}"/>
    <cellStyle name="Normal 16 2 2 3 2 2 2" xfId="11839" xr:uid="{00000000-0005-0000-0000-0000342E0000}"/>
    <cellStyle name="Normal 16 2 2 3 2 2 2 2" xfId="11840" xr:uid="{00000000-0005-0000-0000-0000352E0000}"/>
    <cellStyle name="Normal 16 2 2 3 2 2 2_QR_TAB_1.4_1.5_1.11" xfId="11841" xr:uid="{00000000-0005-0000-0000-0000362E0000}"/>
    <cellStyle name="Normal 16 2 2 3 2 2 3" xfId="11842" xr:uid="{00000000-0005-0000-0000-0000372E0000}"/>
    <cellStyle name="Normal 16 2 2 3 2 2_QR_TAB_1.4_1.5_1.11" xfId="11843" xr:uid="{00000000-0005-0000-0000-0000382E0000}"/>
    <cellStyle name="Normal 16 2 2 3 2 3" xfId="11844" xr:uid="{00000000-0005-0000-0000-0000392E0000}"/>
    <cellStyle name="Normal 16 2 2 3 2 3 2" xfId="11845" xr:uid="{00000000-0005-0000-0000-00003A2E0000}"/>
    <cellStyle name="Normal 16 2 2 3 2 3_QR_TAB_1.4_1.5_1.11" xfId="11846" xr:uid="{00000000-0005-0000-0000-00003B2E0000}"/>
    <cellStyle name="Normal 16 2 2 3 2 4" xfId="11847" xr:uid="{00000000-0005-0000-0000-00003C2E0000}"/>
    <cellStyle name="Normal 16 2 2 3 2_QR_TAB_1.4_1.5_1.11" xfId="11848" xr:uid="{00000000-0005-0000-0000-00003D2E0000}"/>
    <cellStyle name="Normal 16 2 2 3 3" xfId="11849" xr:uid="{00000000-0005-0000-0000-00003E2E0000}"/>
    <cellStyle name="Normal 16 2 2 3 3 2" xfId="11850" xr:uid="{00000000-0005-0000-0000-00003F2E0000}"/>
    <cellStyle name="Normal 16 2 2 3 3 2 2" xfId="11851" xr:uid="{00000000-0005-0000-0000-0000402E0000}"/>
    <cellStyle name="Normal 16 2 2 3 3 2 2 2" xfId="11852" xr:uid="{00000000-0005-0000-0000-0000412E0000}"/>
    <cellStyle name="Normal 16 2 2 3 3 2 2_QR_TAB_1.4_1.5_1.11" xfId="11853" xr:uid="{00000000-0005-0000-0000-0000422E0000}"/>
    <cellStyle name="Normal 16 2 2 3 3 2 3" xfId="11854" xr:uid="{00000000-0005-0000-0000-0000432E0000}"/>
    <cellStyle name="Normal 16 2 2 3 3 2_QR_TAB_1.4_1.5_1.11" xfId="11855" xr:uid="{00000000-0005-0000-0000-0000442E0000}"/>
    <cellStyle name="Normal 16 2 2 3 3_QR_TAB_1.4_1.5_1.11" xfId="11856" xr:uid="{00000000-0005-0000-0000-0000452E0000}"/>
    <cellStyle name="Normal 16 2 2 3 4" xfId="11857" xr:uid="{00000000-0005-0000-0000-0000462E0000}"/>
    <cellStyle name="Normal 16 2 2 3 4 2" xfId="11858" xr:uid="{00000000-0005-0000-0000-0000472E0000}"/>
    <cellStyle name="Normal 16 2 2 3 4 2 2" xfId="11859" xr:uid="{00000000-0005-0000-0000-0000482E0000}"/>
    <cellStyle name="Normal 16 2 2 3 4 2_QR_TAB_1.4_1.5_1.11" xfId="11860" xr:uid="{00000000-0005-0000-0000-0000492E0000}"/>
    <cellStyle name="Normal 16 2 2 3 4 3" xfId="11861" xr:uid="{00000000-0005-0000-0000-00004A2E0000}"/>
    <cellStyle name="Normal 16 2 2 3 4_QR_TAB_1.4_1.5_1.11" xfId="11862" xr:uid="{00000000-0005-0000-0000-00004B2E0000}"/>
    <cellStyle name="Normal 16 2 2 3 5" xfId="11863" xr:uid="{00000000-0005-0000-0000-00004C2E0000}"/>
    <cellStyle name="Normal 16 2 2 3 5 2" xfId="11864" xr:uid="{00000000-0005-0000-0000-00004D2E0000}"/>
    <cellStyle name="Normal 16 2 2 3 5_QR_TAB_1.4_1.5_1.11" xfId="11865" xr:uid="{00000000-0005-0000-0000-00004E2E0000}"/>
    <cellStyle name="Normal 16 2 2 3 6" xfId="11866" xr:uid="{00000000-0005-0000-0000-00004F2E0000}"/>
    <cellStyle name="Normal 16 2 2 3_checks flows" xfId="11867" xr:uid="{00000000-0005-0000-0000-0000502E0000}"/>
    <cellStyle name="Normal 16 2 2 4" xfId="11868" xr:uid="{00000000-0005-0000-0000-0000512E0000}"/>
    <cellStyle name="Normal 16 2 2 4 2" xfId="11869" xr:uid="{00000000-0005-0000-0000-0000522E0000}"/>
    <cellStyle name="Normal 16 2 2 4 2 2" xfId="11870" xr:uid="{00000000-0005-0000-0000-0000532E0000}"/>
    <cellStyle name="Normal 16 2 2 4 2 2 2" xfId="11871" xr:uid="{00000000-0005-0000-0000-0000542E0000}"/>
    <cellStyle name="Normal 16 2 2 4 2 2 2 2" xfId="11872" xr:uid="{00000000-0005-0000-0000-0000552E0000}"/>
    <cellStyle name="Normal 16 2 2 4 2 2 2_QR_TAB_1.4_1.5_1.11" xfId="11873" xr:uid="{00000000-0005-0000-0000-0000562E0000}"/>
    <cellStyle name="Normal 16 2 2 4 2 2 3" xfId="11874" xr:uid="{00000000-0005-0000-0000-0000572E0000}"/>
    <cellStyle name="Normal 16 2 2 4 2 2_QR_TAB_1.4_1.5_1.11" xfId="11875" xr:uid="{00000000-0005-0000-0000-0000582E0000}"/>
    <cellStyle name="Normal 16 2 2 4 2 3" xfId="11876" xr:uid="{00000000-0005-0000-0000-0000592E0000}"/>
    <cellStyle name="Normal 16 2 2 4 2 3 2" xfId="11877" xr:uid="{00000000-0005-0000-0000-00005A2E0000}"/>
    <cellStyle name="Normal 16 2 2 4 2 3_QR_TAB_1.4_1.5_1.11" xfId="11878" xr:uid="{00000000-0005-0000-0000-00005B2E0000}"/>
    <cellStyle name="Normal 16 2 2 4 2 4" xfId="11879" xr:uid="{00000000-0005-0000-0000-00005C2E0000}"/>
    <cellStyle name="Normal 16 2 2 4 2_QR_TAB_1.4_1.5_1.11" xfId="11880" xr:uid="{00000000-0005-0000-0000-00005D2E0000}"/>
    <cellStyle name="Normal 16 2 2 4 3" xfId="11881" xr:uid="{00000000-0005-0000-0000-00005E2E0000}"/>
    <cellStyle name="Normal 16 2 2 4 3 2" xfId="11882" xr:uid="{00000000-0005-0000-0000-00005F2E0000}"/>
    <cellStyle name="Normal 16 2 2 4 3 2 2" xfId="11883" xr:uid="{00000000-0005-0000-0000-0000602E0000}"/>
    <cellStyle name="Normal 16 2 2 4 3 2 2 2" xfId="11884" xr:uid="{00000000-0005-0000-0000-0000612E0000}"/>
    <cellStyle name="Normal 16 2 2 4 3 2 2_QR_TAB_1.4_1.5_1.11" xfId="11885" xr:uid="{00000000-0005-0000-0000-0000622E0000}"/>
    <cellStyle name="Normal 16 2 2 4 3 2 3" xfId="11886" xr:uid="{00000000-0005-0000-0000-0000632E0000}"/>
    <cellStyle name="Normal 16 2 2 4 3 2_QR_TAB_1.4_1.5_1.11" xfId="11887" xr:uid="{00000000-0005-0000-0000-0000642E0000}"/>
    <cellStyle name="Normal 16 2 2 4 3_QR_TAB_1.4_1.5_1.11" xfId="11888" xr:uid="{00000000-0005-0000-0000-0000652E0000}"/>
    <cellStyle name="Normal 16 2 2 4 4" xfId="11889" xr:uid="{00000000-0005-0000-0000-0000662E0000}"/>
    <cellStyle name="Normal 16 2 2 4 4 2" xfId="11890" xr:uid="{00000000-0005-0000-0000-0000672E0000}"/>
    <cellStyle name="Normal 16 2 2 4 4 2 2" xfId="11891" xr:uid="{00000000-0005-0000-0000-0000682E0000}"/>
    <cellStyle name="Normal 16 2 2 4 4 2_QR_TAB_1.4_1.5_1.11" xfId="11892" xr:uid="{00000000-0005-0000-0000-0000692E0000}"/>
    <cellStyle name="Normal 16 2 2 4 4 3" xfId="11893" xr:uid="{00000000-0005-0000-0000-00006A2E0000}"/>
    <cellStyle name="Normal 16 2 2 4 4_QR_TAB_1.4_1.5_1.11" xfId="11894" xr:uid="{00000000-0005-0000-0000-00006B2E0000}"/>
    <cellStyle name="Normal 16 2 2 4 5" xfId="11895" xr:uid="{00000000-0005-0000-0000-00006C2E0000}"/>
    <cellStyle name="Normal 16 2 2 4 5 2" xfId="11896" xr:uid="{00000000-0005-0000-0000-00006D2E0000}"/>
    <cellStyle name="Normal 16 2 2 4 5_QR_TAB_1.4_1.5_1.11" xfId="11897" xr:uid="{00000000-0005-0000-0000-00006E2E0000}"/>
    <cellStyle name="Normal 16 2 2 4 6" xfId="11898" xr:uid="{00000000-0005-0000-0000-00006F2E0000}"/>
    <cellStyle name="Normal 16 2 2 4_checks flows" xfId="11899" xr:uid="{00000000-0005-0000-0000-0000702E0000}"/>
    <cellStyle name="Normal 16 2 2 5" xfId="11900" xr:uid="{00000000-0005-0000-0000-0000712E0000}"/>
    <cellStyle name="Normal 16 2 2 5 2" xfId="11901" xr:uid="{00000000-0005-0000-0000-0000722E0000}"/>
    <cellStyle name="Normal 16 2 2 5 2 2" xfId="11902" xr:uid="{00000000-0005-0000-0000-0000732E0000}"/>
    <cellStyle name="Normal 16 2 2 5 2 2 2" xfId="11903" xr:uid="{00000000-0005-0000-0000-0000742E0000}"/>
    <cellStyle name="Normal 16 2 2 5 2 2 2 2" xfId="11904" xr:uid="{00000000-0005-0000-0000-0000752E0000}"/>
    <cellStyle name="Normal 16 2 2 5 2 2 2_QR_TAB_1.4_1.5_1.11" xfId="11905" xr:uid="{00000000-0005-0000-0000-0000762E0000}"/>
    <cellStyle name="Normal 16 2 2 5 2 2 3" xfId="11906" xr:uid="{00000000-0005-0000-0000-0000772E0000}"/>
    <cellStyle name="Normal 16 2 2 5 2 2_QR_TAB_1.4_1.5_1.11" xfId="11907" xr:uid="{00000000-0005-0000-0000-0000782E0000}"/>
    <cellStyle name="Normal 16 2 2 5 2 3" xfId="11908" xr:uid="{00000000-0005-0000-0000-0000792E0000}"/>
    <cellStyle name="Normal 16 2 2 5 2 3 2" xfId="11909" xr:uid="{00000000-0005-0000-0000-00007A2E0000}"/>
    <cellStyle name="Normal 16 2 2 5 2 3_QR_TAB_1.4_1.5_1.11" xfId="11910" xr:uid="{00000000-0005-0000-0000-00007B2E0000}"/>
    <cellStyle name="Normal 16 2 2 5 2 4" xfId="11911" xr:uid="{00000000-0005-0000-0000-00007C2E0000}"/>
    <cellStyle name="Normal 16 2 2 5 2_QR_TAB_1.4_1.5_1.11" xfId="11912" xr:uid="{00000000-0005-0000-0000-00007D2E0000}"/>
    <cellStyle name="Normal 16 2 2 5 3" xfId="11913" xr:uid="{00000000-0005-0000-0000-00007E2E0000}"/>
    <cellStyle name="Normal 16 2 2 5 3 2" xfId="11914" xr:uid="{00000000-0005-0000-0000-00007F2E0000}"/>
    <cellStyle name="Normal 16 2 2 5 3 2 2" xfId="11915" xr:uid="{00000000-0005-0000-0000-0000802E0000}"/>
    <cellStyle name="Normal 16 2 2 5 3 2 2 2" xfId="11916" xr:uid="{00000000-0005-0000-0000-0000812E0000}"/>
    <cellStyle name="Normal 16 2 2 5 3 2 2_QR_TAB_1.4_1.5_1.11" xfId="11917" xr:uid="{00000000-0005-0000-0000-0000822E0000}"/>
    <cellStyle name="Normal 16 2 2 5 3 2 3" xfId="11918" xr:uid="{00000000-0005-0000-0000-0000832E0000}"/>
    <cellStyle name="Normal 16 2 2 5 3 2_QR_TAB_1.4_1.5_1.11" xfId="11919" xr:uid="{00000000-0005-0000-0000-0000842E0000}"/>
    <cellStyle name="Normal 16 2 2 5 3_QR_TAB_1.4_1.5_1.11" xfId="11920" xr:uid="{00000000-0005-0000-0000-0000852E0000}"/>
    <cellStyle name="Normal 16 2 2 5 4" xfId="11921" xr:uid="{00000000-0005-0000-0000-0000862E0000}"/>
    <cellStyle name="Normal 16 2 2 5 4 2" xfId="11922" xr:uid="{00000000-0005-0000-0000-0000872E0000}"/>
    <cellStyle name="Normal 16 2 2 5 4 2 2" xfId="11923" xr:uid="{00000000-0005-0000-0000-0000882E0000}"/>
    <cellStyle name="Normal 16 2 2 5 4 2_QR_TAB_1.4_1.5_1.11" xfId="11924" xr:uid="{00000000-0005-0000-0000-0000892E0000}"/>
    <cellStyle name="Normal 16 2 2 5 4 3" xfId="11925" xr:uid="{00000000-0005-0000-0000-00008A2E0000}"/>
    <cellStyle name="Normal 16 2 2 5 4_QR_TAB_1.4_1.5_1.11" xfId="11926" xr:uid="{00000000-0005-0000-0000-00008B2E0000}"/>
    <cellStyle name="Normal 16 2 2 5 5" xfId="11927" xr:uid="{00000000-0005-0000-0000-00008C2E0000}"/>
    <cellStyle name="Normal 16 2 2 5 5 2" xfId="11928" xr:uid="{00000000-0005-0000-0000-00008D2E0000}"/>
    <cellStyle name="Normal 16 2 2 5 5_QR_TAB_1.4_1.5_1.11" xfId="11929" xr:uid="{00000000-0005-0000-0000-00008E2E0000}"/>
    <cellStyle name="Normal 16 2 2 5 6" xfId="11930" xr:uid="{00000000-0005-0000-0000-00008F2E0000}"/>
    <cellStyle name="Normal 16 2 2 5_checks flows" xfId="11931" xr:uid="{00000000-0005-0000-0000-0000902E0000}"/>
    <cellStyle name="Normal 16 2 2 6" xfId="11932" xr:uid="{00000000-0005-0000-0000-0000912E0000}"/>
    <cellStyle name="Normal 16 2 2 6 2" xfId="11933" xr:uid="{00000000-0005-0000-0000-0000922E0000}"/>
    <cellStyle name="Normal 16 2 2 6 2 2" xfId="11934" xr:uid="{00000000-0005-0000-0000-0000932E0000}"/>
    <cellStyle name="Normal 16 2 2 6 2 2 2" xfId="11935" xr:uid="{00000000-0005-0000-0000-0000942E0000}"/>
    <cellStyle name="Normal 16 2 2 6 2 2 2 2" xfId="11936" xr:uid="{00000000-0005-0000-0000-0000952E0000}"/>
    <cellStyle name="Normal 16 2 2 6 2 2 2_QR_TAB_1.4_1.5_1.11" xfId="11937" xr:uid="{00000000-0005-0000-0000-0000962E0000}"/>
    <cellStyle name="Normal 16 2 2 6 2 2 3" xfId="11938" xr:uid="{00000000-0005-0000-0000-0000972E0000}"/>
    <cellStyle name="Normal 16 2 2 6 2 2_QR_TAB_1.4_1.5_1.11" xfId="11939" xr:uid="{00000000-0005-0000-0000-0000982E0000}"/>
    <cellStyle name="Normal 16 2 2 6 2 3" xfId="11940" xr:uid="{00000000-0005-0000-0000-0000992E0000}"/>
    <cellStyle name="Normal 16 2 2 6 2 3 2" xfId="11941" xr:uid="{00000000-0005-0000-0000-00009A2E0000}"/>
    <cellStyle name="Normal 16 2 2 6 2 3_QR_TAB_1.4_1.5_1.11" xfId="11942" xr:uid="{00000000-0005-0000-0000-00009B2E0000}"/>
    <cellStyle name="Normal 16 2 2 6 2 4" xfId="11943" xr:uid="{00000000-0005-0000-0000-00009C2E0000}"/>
    <cellStyle name="Normal 16 2 2 6 2_QR_TAB_1.4_1.5_1.11" xfId="11944" xr:uid="{00000000-0005-0000-0000-00009D2E0000}"/>
    <cellStyle name="Normal 16 2 2 6 3" xfId="11945" xr:uid="{00000000-0005-0000-0000-00009E2E0000}"/>
    <cellStyle name="Normal 16 2 2 6 3 2" xfId="11946" xr:uid="{00000000-0005-0000-0000-00009F2E0000}"/>
    <cellStyle name="Normal 16 2 2 6 3 2 2" xfId="11947" xr:uid="{00000000-0005-0000-0000-0000A02E0000}"/>
    <cellStyle name="Normal 16 2 2 6 3 2 2 2" xfId="11948" xr:uid="{00000000-0005-0000-0000-0000A12E0000}"/>
    <cellStyle name="Normal 16 2 2 6 3 2 2_QR_TAB_1.4_1.5_1.11" xfId="11949" xr:uid="{00000000-0005-0000-0000-0000A22E0000}"/>
    <cellStyle name="Normal 16 2 2 6 3 2 3" xfId="11950" xr:uid="{00000000-0005-0000-0000-0000A32E0000}"/>
    <cellStyle name="Normal 16 2 2 6 3 2_QR_TAB_1.4_1.5_1.11" xfId="11951" xr:uid="{00000000-0005-0000-0000-0000A42E0000}"/>
    <cellStyle name="Normal 16 2 2 6 3_QR_TAB_1.4_1.5_1.11" xfId="11952" xr:uid="{00000000-0005-0000-0000-0000A52E0000}"/>
    <cellStyle name="Normal 16 2 2 6 4" xfId="11953" xr:uid="{00000000-0005-0000-0000-0000A62E0000}"/>
    <cellStyle name="Normal 16 2 2 6 4 2" xfId="11954" xr:uid="{00000000-0005-0000-0000-0000A72E0000}"/>
    <cellStyle name="Normal 16 2 2 6 4 2 2" xfId="11955" xr:uid="{00000000-0005-0000-0000-0000A82E0000}"/>
    <cellStyle name="Normal 16 2 2 6 4 2_QR_TAB_1.4_1.5_1.11" xfId="11956" xr:uid="{00000000-0005-0000-0000-0000A92E0000}"/>
    <cellStyle name="Normal 16 2 2 6 4 3" xfId="11957" xr:uid="{00000000-0005-0000-0000-0000AA2E0000}"/>
    <cellStyle name="Normal 16 2 2 6 4_QR_TAB_1.4_1.5_1.11" xfId="11958" xr:uid="{00000000-0005-0000-0000-0000AB2E0000}"/>
    <cellStyle name="Normal 16 2 2 6 5" xfId="11959" xr:uid="{00000000-0005-0000-0000-0000AC2E0000}"/>
    <cellStyle name="Normal 16 2 2 6 5 2" xfId="11960" xr:uid="{00000000-0005-0000-0000-0000AD2E0000}"/>
    <cellStyle name="Normal 16 2 2 6 5_QR_TAB_1.4_1.5_1.11" xfId="11961" xr:uid="{00000000-0005-0000-0000-0000AE2E0000}"/>
    <cellStyle name="Normal 16 2 2 6 6" xfId="11962" xr:uid="{00000000-0005-0000-0000-0000AF2E0000}"/>
    <cellStyle name="Normal 16 2 2 6_checks flows" xfId="11963" xr:uid="{00000000-0005-0000-0000-0000B02E0000}"/>
    <cellStyle name="Normal 16 2 2 7" xfId="11964" xr:uid="{00000000-0005-0000-0000-0000B12E0000}"/>
    <cellStyle name="Normal 16 2 2 7 2" xfId="11965" xr:uid="{00000000-0005-0000-0000-0000B22E0000}"/>
    <cellStyle name="Normal 16 2 2 7 2 2" xfId="11966" xr:uid="{00000000-0005-0000-0000-0000B32E0000}"/>
    <cellStyle name="Normal 16 2 2 7 2 2 2" xfId="11967" xr:uid="{00000000-0005-0000-0000-0000B42E0000}"/>
    <cellStyle name="Normal 16 2 2 7 2 2 2 2" xfId="11968" xr:uid="{00000000-0005-0000-0000-0000B52E0000}"/>
    <cellStyle name="Normal 16 2 2 7 2 2 2_QR_TAB_1.4_1.5_1.11" xfId="11969" xr:uid="{00000000-0005-0000-0000-0000B62E0000}"/>
    <cellStyle name="Normal 16 2 2 7 2 2 3" xfId="11970" xr:uid="{00000000-0005-0000-0000-0000B72E0000}"/>
    <cellStyle name="Normal 16 2 2 7 2 2_QR_TAB_1.4_1.5_1.11" xfId="11971" xr:uid="{00000000-0005-0000-0000-0000B82E0000}"/>
    <cellStyle name="Normal 16 2 2 7 2 3" xfId="11972" xr:uid="{00000000-0005-0000-0000-0000B92E0000}"/>
    <cellStyle name="Normal 16 2 2 7 2 3 2" xfId="11973" xr:uid="{00000000-0005-0000-0000-0000BA2E0000}"/>
    <cellStyle name="Normal 16 2 2 7 2 3_QR_TAB_1.4_1.5_1.11" xfId="11974" xr:uid="{00000000-0005-0000-0000-0000BB2E0000}"/>
    <cellStyle name="Normal 16 2 2 7 2 4" xfId="11975" xr:uid="{00000000-0005-0000-0000-0000BC2E0000}"/>
    <cellStyle name="Normal 16 2 2 7 2_QR_TAB_1.4_1.5_1.11" xfId="11976" xr:uid="{00000000-0005-0000-0000-0000BD2E0000}"/>
    <cellStyle name="Normal 16 2 2 7 3" xfId="11977" xr:uid="{00000000-0005-0000-0000-0000BE2E0000}"/>
    <cellStyle name="Normal 16 2 2 7 3 2" xfId="11978" xr:uid="{00000000-0005-0000-0000-0000BF2E0000}"/>
    <cellStyle name="Normal 16 2 2 7 3 2 2" xfId="11979" xr:uid="{00000000-0005-0000-0000-0000C02E0000}"/>
    <cellStyle name="Normal 16 2 2 7 3 2_QR_TAB_1.4_1.5_1.11" xfId="11980" xr:uid="{00000000-0005-0000-0000-0000C12E0000}"/>
    <cellStyle name="Normal 16 2 2 7 3 3" xfId="11981" xr:uid="{00000000-0005-0000-0000-0000C22E0000}"/>
    <cellStyle name="Normal 16 2 2 7 3_QR_TAB_1.4_1.5_1.11" xfId="11982" xr:uid="{00000000-0005-0000-0000-0000C32E0000}"/>
    <cellStyle name="Normal 16 2 2 7 4" xfId="11983" xr:uid="{00000000-0005-0000-0000-0000C42E0000}"/>
    <cellStyle name="Normal 16 2 2 7 4 2" xfId="11984" xr:uid="{00000000-0005-0000-0000-0000C52E0000}"/>
    <cellStyle name="Normal 16 2 2 7 4_QR_TAB_1.4_1.5_1.11" xfId="11985" xr:uid="{00000000-0005-0000-0000-0000C62E0000}"/>
    <cellStyle name="Normal 16 2 2 7 5" xfId="11986" xr:uid="{00000000-0005-0000-0000-0000C72E0000}"/>
    <cellStyle name="Normal 16 2 2 7_checks flows" xfId="11987" xr:uid="{00000000-0005-0000-0000-0000C82E0000}"/>
    <cellStyle name="Normal 16 2 2 8" xfId="11988" xr:uid="{00000000-0005-0000-0000-0000C92E0000}"/>
    <cellStyle name="Normal 16 2 2 8 2" xfId="11989" xr:uid="{00000000-0005-0000-0000-0000CA2E0000}"/>
    <cellStyle name="Normal 16 2 2 8 2 2" xfId="11990" xr:uid="{00000000-0005-0000-0000-0000CB2E0000}"/>
    <cellStyle name="Normal 16 2 2 8 2 2 2" xfId="11991" xr:uid="{00000000-0005-0000-0000-0000CC2E0000}"/>
    <cellStyle name="Normal 16 2 2 8 2 2_QR_TAB_1.4_1.5_1.11" xfId="11992" xr:uid="{00000000-0005-0000-0000-0000CD2E0000}"/>
    <cellStyle name="Normal 16 2 2 8 2 3" xfId="11993" xr:uid="{00000000-0005-0000-0000-0000CE2E0000}"/>
    <cellStyle name="Normal 16 2 2 8 2_QR_TAB_1.4_1.5_1.11" xfId="11994" xr:uid="{00000000-0005-0000-0000-0000CF2E0000}"/>
    <cellStyle name="Normal 16 2 2 8 3" xfId="11995" xr:uid="{00000000-0005-0000-0000-0000D02E0000}"/>
    <cellStyle name="Normal 16 2 2 8 3 2" xfId="11996" xr:uid="{00000000-0005-0000-0000-0000D12E0000}"/>
    <cellStyle name="Normal 16 2 2 8 3_QR_TAB_1.4_1.5_1.11" xfId="11997" xr:uid="{00000000-0005-0000-0000-0000D22E0000}"/>
    <cellStyle name="Normal 16 2 2 8 4" xfId="11998" xr:uid="{00000000-0005-0000-0000-0000D32E0000}"/>
    <cellStyle name="Normal 16 2 2 8_QR_TAB_1.4_1.5_1.11" xfId="11999" xr:uid="{00000000-0005-0000-0000-0000D42E0000}"/>
    <cellStyle name="Normal 16 2 2 9" xfId="12000" xr:uid="{00000000-0005-0000-0000-0000D52E0000}"/>
    <cellStyle name="Normal 16 2 2 9 2" xfId="12001" xr:uid="{00000000-0005-0000-0000-0000D62E0000}"/>
    <cellStyle name="Normal 16 2 2 9 2 2" xfId="12002" xr:uid="{00000000-0005-0000-0000-0000D72E0000}"/>
    <cellStyle name="Normal 16 2 2 9 2 2 2" xfId="12003" xr:uid="{00000000-0005-0000-0000-0000D82E0000}"/>
    <cellStyle name="Normal 16 2 2 9 2 2_QR_TAB_1.4_1.5_1.11" xfId="12004" xr:uid="{00000000-0005-0000-0000-0000D92E0000}"/>
    <cellStyle name="Normal 16 2 2 9 2 3" xfId="12005" xr:uid="{00000000-0005-0000-0000-0000DA2E0000}"/>
    <cellStyle name="Normal 16 2 2 9 2_QR_TAB_1.4_1.5_1.11" xfId="12006" xr:uid="{00000000-0005-0000-0000-0000DB2E0000}"/>
    <cellStyle name="Normal 16 2 2 9_QR_TAB_1.4_1.5_1.11" xfId="12007" xr:uid="{00000000-0005-0000-0000-0000DC2E0000}"/>
    <cellStyle name="Normal 16 2 2_checks flows" xfId="12008" xr:uid="{00000000-0005-0000-0000-0000DD2E0000}"/>
    <cellStyle name="Normal 16 2 3" xfId="12009" xr:uid="{00000000-0005-0000-0000-0000DE2E0000}"/>
    <cellStyle name="Normal 16 2 3 2" xfId="12010" xr:uid="{00000000-0005-0000-0000-0000DF2E0000}"/>
    <cellStyle name="Normal 16 2 3 2 2" xfId="12011" xr:uid="{00000000-0005-0000-0000-0000E02E0000}"/>
    <cellStyle name="Normal 16 2 3 2 2 2" xfId="12012" xr:uid="{00000000-0005-0000-0000-0000E12E0000}"/>
    <cellStyle name="Normal 16 2 3 2 2 2 2" xfId="12013" xr:uid="{00000000-0005-0000-0000-0000E22E0000}"/>
    <cellStyle name="Normal 16 2 3 2 2 2 2 2" xfId="12014" xr:uid="{00000000-0005-0000-0000-0000E32E0000}"/>
    <cellStyle name="Normal 16 2 3 2 2 2 2_QR_TAB_1.4_1.5_1.11" xfId="12015" xr:uid="{00000000-0005-0000-0000-0000E42E0000}"/>
    <cellStyle name="Normal 16 2 3 2 2 2 3" xfId="12016" xr:uid="{00000000-0005-0000-0000-0000E52E0000}"/>
    <cellStyle name="Normal 16 2 3 2 2 2_QR_TAB_1.4_1.5_1.11" xfId="12017" xr:uid="{00000000-0005-0000-0000-0000E62E0000}"/>
    <cellStyle name="Normal 16 2 3 2 2 3" xfId="12018" xr:uid="{00000000-0005-0000-0000-0000E72E0000}"/>
    <cellStyle name="Normal 16 2 3 2 2 3 2" xfId="12019" xr:uid="{00000000-0005-0000-0000-0000E82E0000}"/>
    <cellStyle name="Normal 16 2 3 2 2 3_QR_TAB_1.4_1.5_1.11" xfId="12020" xr:uid="{00000000-0005-0000-0000-0000E92E0000}"/>
    <cellStyle name="Normal 16 2 3 2 2 4" xfId="12021" xr:uid="{00000000-0005-0000-0000-0000EA2E0000}"/>
    <cellStyle name="Normal 16 2 3 2 2_QR_TAB_1.4_1.5_1.11" xfId="12022" xr:uid="{00000000-0005-0000-0000-0000EB2E0000}"/>
    <cellStyle name="Normal 16 2 3 2 3" xfId="12023" xr:uid="{00000000-0005-0000-0000-0000EC2E0000}"/>
    <cellStyle name="Normal 16 2 3 2 3 2" xfId="12024" xr:uid="{00000000-0005-0000-0000-0000ED2E0000}"/>
    <cellStyle name="Normal 16 2 3 2 3 2 2" xfId="12025" xr:uid="{00000000-0005-0000-0000-0000EE2E0000}"/>
    <cellStyle name="Normal 16 2 3 2 3 2 2 2" xfId="12026" xr:uid="{00000000-0005-0000-0000-0000EF2E0000}"/>
    <cellStyle name="Normal 16 2 3 2 3 2 2_QR_TAB_1.4_1.5_1.11" xfId="12027" xr:uid="{00000000-0005-0000-0000-0000F02E0000}"/>
    <cellStyle name="Normal 16 2 3 2 3 2 3" xfId="12028" xr:uid="{00000000-0005-0000-0000-0000F12E0000}"/>
    <cellStyle name="Normal 16 2 3 2 3 2_QR_TAB_1.4_1.5_1.11" xfId="12029" xr:uid="{00000000-0005-0000-0000-0000F22E0000}"/>
    <cellStyle name="Normal 16 2 3 2 3_QR_TAB_1.4_1.5_1.11" xfId="12030" xr:uid="{00000000-0005-0000-0000-0000F32E0000}"/>
    <cellStyle name="Normal 16 2 3 2 4" xfId="12031" xr:uid="{00000000-0005-0000-0000-0000F42E0000}"/>
    <cellStyle name="Normal 16 2 3 2 4 2" xfId="12032" xr:uid="{00000000-0005-0000-0000-0000F52E0000}"/>
    <cellStyle name="Normal 16 2 3 2 4 2 2" xfId="12033" xr:uid="{00000000-0005-0000-0000-0000F62E0000}"/>
    <cellStyle name="Normal 16 2 3 2 4 2_QR_TAB_1.4_1.5_1.11" xfId="12034" xr:uid="{00000000-0005-0000-0000-0000F72E0000}"/>
    <cellStyle name="Normal 16 2 3 2 4 3" xfId="12035" xr:uid="{00000000-0005-0000-0000-0000F82E0000}"/>
    <cellStyle name="Normal 16 2 3 2 4_QR_TAB_1.4_1.5_1.11" xfId="12036" xr:uid="{00000000-0005-0000-0000-0000F92E0000}"/>
    <cellStyle name="Normal 16 2 3 2 5" xfId="12037" xr:uid="{00000000-0005-0000-0000-0000FA2E0000}"/>
    <cellStyle name="Normal 16 2 3 2 5 2" xfId="12038" xr:uid="{00000000-0005-0000-0000-0000FB2E0000}"/>
    <cellStyle name="Normal 16 2 3 2 5_QR_TAB_1.4_1.5_1.11" xfId="12039" xr:uid="{00000000-0005-0000-0000-0000FC2E0000}"/>
    <cellStyle name="Normal 16 2 3 2 6" xfId="12040" xr:uid="{00000000-0005-0000-0000-0000FD2E0000}"/>
    <cellStyle name="Normal 16 2 3 2_checks flows" xfId="12041" xr:uid="{00000000-0005-0000-0000-0000FE2E0000}"/>
    <cellStyle name="Normal 16 2 3 3" xfId="12042" xr:uid="{00000000-0005-0000-0000-0000FF2E0000}"/>
    <cellStyle name="Normal 16 2 3 3 2" xfId="12043" xr:uid="{00000000-0005-0000-0000-0000002F0000}"/>
    <cellStyle name="Normal 16 2 3 3 2 2" xfId="12044" xr:uid="{00000000-0005-0000-0000-0000012F0000}"/>
    <cellStyle name="Normal 16 2 3 3 2 2 2" xfId="12045" xr:uid="{00000000-0005-0000-0000-0000022F0000}"/>
    <cellStyle name="Normal 16 2 3 3 2 2 2 2" xfId="12046" xr:uid="{00000000-0005-0000-0000-0000032F0000}"/>
    <cellStyle name="Normal 16 2 3 3 2 2 2_QR_TAB_1.4_1.5_1.11" xfId="12047" xr:uid="{00000000-0005-0000-0000-0000042F0000}"/>
    <cellStyle name="Normal 16 2 3 3 2 2 3" xfId="12048" xr:uid="{00000000-0005-0000-0000-0000052F0000}"/>
    <cellStyle name="Normal 16 2 3 3 2 2_QR_TAB_1.4_1.5_1.11" xfId="12049" xr:uid="{00000000-0005-0000-0000-0000062F0000}"/>
    <cellStyle name="Normal 16 2 3 3 2 3" xfId="12050" xr:uid="{00000000-0005-0000-0000-0000072F0000}"/>
    <cellStyle name="Normal 16 2 3 3 2 3 2" xfId="12051" xr:uid="{00000000-0005-0000-0000-0000082F0000}"/>
    <cellStyle name="Normal 16 2 3 3 2 3_QR_TAB_1.4_1.5_1.11" xfId="12052" xr:uid="{00000000-0005-0000-0000-0000092F0000}"/>
    <cellStyle name="Normal 16 2 3 3 2 4" xfId="12053" xr:uid="{00000000-0005-0000-0000-00000A2F0000}"/>
    <cellStyle name="Normal 16 2 3 3 2_QR_TAB_1.4_1.5_1.11" xfId="12054" xr:uid="{00000000-0005-0000-0000-00000B2F0000}"/>
    <cellStyle name="Normal 16 2 3 3 3" xfId="12055" xr:uid="{00000000-0005-0000-0000-00000C2F0000}"/>
    <cellStyle name="Normal 16 2 3 3 3 2" xfId="12056" xr:uid="{00000000-0005-0000-0000-00000D2F0000}"/>
    <cellStyle name="Normal 16 2 3 3 3 2 2" xfId="12057" xr:uid="{00000000-0005-0000-0000-00000E2F0000}"/>
    <cellStyle name="Normal 16 2 3 3 3 2_QR_TAB_1.4_1.5_1.11" xfId="12058" xr:uid="{00000000-0005-0000-0000-00000F2F0000}"/>
    <cellStyle name="Normal 16 2 3 3 3 3" xfId="12059" xr:uid="{00000000-0005-0000-0000-0000102F0000}"/>
    <cellStyle name="Normal 16 2 3 3 3_QR_TAB_1.4_1.5_1.11" xfId="12060" xr:uid="{00000000-0005-0000-0000-0000112F0000}"/>
    <cellStyle name="Normal 16 2 3 3 4" xfId="12061" xr:uid="{00000000-0005-0000-0000-0000122F0000}"/>
    <cellStyle name="Normal 16 2 3 3 4 2" xfId="12062" xr:uid="{00000000-0005-0000-0000-0000132F0000}"/>
    <cellStyle name="Normal 16 2 3 3 4_QR_TAB_1.4_1.5_1.11" xfId="12063" xr:uid="{00000000-0005-0000-0000-0000142F0000}"/>
    <cellStyle name="Normal 16 2 3 3 5" xfId="12064" xr:uid="{00000000-0005-0000-0000-0000152F0000}"/>
    <cellStyle name="Normal 16 2 3 3_checks flows" xfId="12065" xr:uid="{00000000-0005-0000-0000-0000162F0000}"/>
    <cellStyle name="Normal 16 2 3 4" xfId="12066" xr:uid="{00000000-0005-0000-0000-0000172F0000}"/>
    <cellStyle name="Normal 16 2 3 4 2" xfId="12067" xr:uid="{00000000-0005-0000-0000-0000182F0000}"/>
    <cellStyle name="Normal 16 2 3 4 2 2" xfId="12068" xr:uid="{00000000-0005-0000-0000-0000192F0000}"/>
    <cellStyle name="Normal 16 2 3 4 2 2 2" xfId="12069" xr:uid="{00000000-0005-0000-0000-00001A2F0000}"/>
    <cellStyle name="Normal 16 2 3 4 2 2_QR_TAB_1.4_1.5_1.11" xfId="12070" xr:uid="{00000000-0005-0000-0000-00001B2F0000}"/>
    <cellStyle name="Normal 16 2 3 4 2 3" xfId="12071" xr:uid="{00000000-0005-0000-0000-00001C2F0000}"/>
    <cellStyle name="Normal 16 2 3 4 2_QR_TAB_1.4_1.5_1.11" xfId="12072" xr:uid="{00000000-0005-0000-0000-00001D2F0000}"/>
    <cellStyle name="Normal 16 2 3 4 3" xfId="12073" xr:uid="{00000000-0005-0000-0000-00001E2F0000}"/>
    <cellStyle name="Normal 16 2 3 4 3 2" xfId="12074" xr:uid="{00000000-0005-0000-0000-00001F2F0000}"/>
    <cellStyle name="Normal 16 2 3 4 3_QR_TAB_1.4_1.5_1.11" xfId="12075" xr:uid="{00000000-0005-0000-0000-0000202F0000}"/>
    <cellStyle name="Normal 16 2 3 4 4" xfId="12076" xr:uid="{00000000-0005-0000-0000-0000212F0000}"/>
    <cellStyle name="Normal 16 2 3 4_QR_TAB_1.4_1.5_1.11" xfId="12077" xr:uid="{00000000-0005-0000-0000-0000222F0000}"/>
    <cellStyle name="Normal 16 2 3 5" xfId="12078" xr:uid="{00000000-0005-0000-0000-0000232F0000}"/>
    <cellStyle name="Normal 16 2 3 5 2" xfId="12079" xr:uid="{00000000-0005-0000-0000-0000242F0000}"/>
    <cellStyle name="Normal 16 2 3 5 2 2" xfId="12080" xr:uid="{00000000-0005-0000-0000-0000252F0000}"/>
    <cellStyle name="Normal 16 2 3 5 2 2 2" xfId="12081" xr:uid="{00000000-0005-0000-0000-0000262F0000}"/>
    <cellStyle name="Normal 16 2 3 5 2 2_QR_TAB_1.4_1.5_1.11" xfId="12082" xr:uid="{00000000-0005-0000-0000-0000272F0000}"/>
    <cellStyle name="Normal 16 2 3 5 2 3" xfId="12083" xr:uid="{00000000-0005-0000-0000-0000282F0000}"/>
    <cellStyle name="Normal 16 2 3 5 2_QR_TAB_1.4_1.5_1.11" xfId="12084" xr:uid="{00000000-0005-0000-0000-0000292F0000}"/>
    <cellStyle name="Normal 16 2 3 5_QR_TAB_1.4_1.5_1.11" xfId="12085" xr:uid="{00000000-0005-0000-0000-00002A2F0000}"/>
    <cellStyle name="Normal 16 2 3 6" xfId="12086" xr:uid="{00000000-0005-0000-0000-00002B2F0000}"/>
    <cellStyle name="Normal 16 2 3 6 2" xfId="12087" xr:uid="{00000000-0005-0000-0000-00002C2F0000}"/>
    <cellStyle name="Normal 16 2 3 6 2 2" xfId="12088" xr:uid="{00000000-0005-0000-0000-00002D2F0000}"/>
    <cellStyle name="Normal 16 2 3 6 2_QR_TAB_1.4_1.5_1.11" xfId="12089" xr:uid="{00000000-0005-0000-0000-00002E2F0000}"/>
    <cellStyle name="Normal 16 2 3 6 3" xfId="12090" xr:uid="{00000000-0005-0000-0000-00002F2F0000}"/>
    <cellStyle name="Normal 16 2 3 6_QR_TAB_1.4_1.5_1.11" xfId="12091" xr:uid="{00000000-0005-0000-0000-0000302F0000}"/>
    <cellStyle name="Normal 16 2 3 7" xfId="12092" xr:uid="{00000000-0005-0000-0000-0000312F0000}"/>
    <cellStyle name="Normal 16 2 3 7 2" xfId="12093" xr:uid="{00000000-0005-0000-0000-0000322F0000}"/>
    <cellStyle name="Normal 16 2 3 7_QR_TAB_1.4_1.5_1.11" xfId="12094" xr:uid="{00000000-0005-0000-0000-0000332F0000}"/>
    <cellStyle name="Normal 16 2 3 8" xfId="12095" xr:uid="{00000000-0005-0000-0000-0000342F0000}"/>
    <cellStyle name="Normal 16 2 3_checks flows" xfId="12096" xr:uid="{00000000-0005-0000-0000-0000352F0000}"/>
    <cellStyle name="Normal 16 2 4" xfId="12097" xr:uid="{00000000-0005-0000-0000-0000362F0000}"/>
    <cellStyle name="Normal 16 2 4 2" xfId="12098" xr:uid="{00000000-0005-0000-0000-0000372F0000}"/>
    <cellStyle name="Normal 16 2 4 2 2" xfId="12099" xr:uid="{00000000-0005-0000-0000-0000382F0000}"/>
    <cellStyle name="Normal 16 2 4 2 2 2" xfId="12100" xr:uid="{00000000-0005-0000-0000-0000392F0000}"/>
    <cellStyle name="Normal 16 2 4 2 2 2 2" xfId="12101" xr:uid="{00000000-0005-0000-0000-00003A2F0000}"/>
    <cellStyle name="Normal 16 2 4 2 2 2_QR_TAB_1.4_1.5_1.11" xfId="12102" xr:uid="{00000000-0005-0000-0000-00003B2F0000}"/>
    <cellStyle name="Normal 16 2 4 2 2 3" xfId="12103" xr:uid="{00000000-0005-0000-0000-00003C2F0000}"/>
    <cellStyle name="Normal 16 2 4 2 2_QR_TAB_1.4_1.5_1.11" xfId="12104" xr:uid="{00000000-0005-0000-0000-00003D2F0000}"/>
    <cellStyle name="Normal 16 2 4 2 3" xfId="12105" xr:uid="{00000000-0005-0000-0000-00003E2F0000}"/>
    <cellStyle name="Normal 16 2 4 2 3 2" xfId="12106" xr:uid="{00000000-0005-0000-0000-00003F2F0000}"/>
    <cellStyle name="Normal 16 2 4 2 3_QR_TAB_1.4_1.5_1.11" xfId="12107" xr:uid="{00000000-0005-0000-0000-0000402F0000}"/>
    <cellStyle name="Normal 16 2 4 2 4" xfId="12108" xr:uid="{00000000-0005-0000-0000-0000412F0000}"/>
    <cellStyle name="Normal 16 2 4 2_QR_TAB_1.4_1.5_1.11" xfId="12109" xr:uid="{00000000-0005-0000-0000-0000422F0000}"/>
    <cellStyle name="Normal 16 2 4 3" xfId="12110" xr:uid="{00000000-0005-0000-0000-0000432F0000}"/>
    <cellStyle name="Normal 16 2 4 3 2" xfId="12111" xr:uid="{00000000-0005-0000-0000-0000442F0000}"/>
    <cellStyle name="Normal 16 2 4 3 2 2" xfId="12112" xr:uid="{00000000-0005-0000-0000-0000452F0000}"/>
    <cellStyle name="Normal 16 2 4 3 2 2 2" xfId="12113" xr:uid="{00000000-0005-0000-0000-0000462F0000}"/>
    <cellStyle name="Normal 16 2 4 3 2 2_QR_TAB_1.4_1.5_1.11" xfId="12114" xr:uid="{00000000-0005-0000-0000-0000472F0000}"/>
    <cellStyle name="Normal 16 2 4 3 2 3" xfId="12115" xr:uid="{00000000-0005-0000-0000-0000482F0000}"/>
    <cellStyle name="Normal 16 2 4 3 2_QR_TAB_1.4_1.5_1.11" xfId="12116" xr:uid="{00000000-0005-0000-0000-0000492F0000}"/>
    <cellStyle name="Normal 16 2 4 3_QR_TAB_1.4_1.5_1.11" xfId="12117" xr:uid="{00000000-0005-0000-0000-00004A2F0000}"/>
    <cellStyle name="Normal 16 2 4 4" xfId="12118" xr:uid="{00000000-0005-0000-0000-00004B2F0000}"/>
    <cellStyle name="Normal 16 2 4 4 2" xfId="12119" xr:uid="{00000000-0005-0000-0000-00004C2F0000}"/>
    <cellStyle name="Normal 16 2 4 4 2 2" xfId="12120" xr:uid="{00000000-0005-0000-0000-00004D2F0000}"/>
    <cellStyle name="Normal 16 2 4 4 2_QR_TAB_1.4_1.5_1.11" xfId="12121" xr:uid="{00000000-0005-0000-0000-00004E2F0000}"/>
    <cellStyle name="Normal 16 2 4 4 3" xfId="12122" xr:uid="{00000000-0005-0000-0000-00004F2F0000}"/>
    <cellStyle name="Normal 16 2 4 4_QR_TAB_1.4_1.5_1.11" xfId="12123" xr:uid="{00000000-0005-0000-0000-0000502F0000}"/>
    <cellStyle name="Normal 16 2 4 5" xfId="12124" xr:uid="{00000000-0005-0000-0000-0000512F0000}"/>
    <cellStyle name="Normal 16 2 4 5 2" xfId="12125" xr:uid="{00000000-0005-0000-0000-0000522F0000}"/>
    <cellStyle name="Normal 16 2 4 5_QR_TAB_1.4_1.5_1.11" xfId="12126" xr:uid="{00000000-0005-0000-0000-0000532F0000}"/>
    <cellStyle name="Normal 16 2 4 6" xfId="12127" xr:uid="{00000000-0005-0000-0000-0000542F0000}"/>
    <cellStyle name="Normal 16 2 4_checks flows" xfId="12128" xr:uid="{00000000-0005-0000-0000-0000552F0000}"/>
    <cellStyle name="Normal 16 2 5" xfId="12129" xr:uid="{00000000-0005-0000-0000-0000562F0000}"/>
    <cellStyle name="Normal 16 2 5 2" xfId="12130" xr:uid="{00000000-0005-0000-0000-0000572F0000}"/>
    <cellStyle name="Normal 16 2 5 2 2" xfId="12131" xr:uid="{00000000-0005-0000-0000-0000582F0000}"/>
    <cellStyle name="Normal 16 2 5 2 2 2" xfId="12132" xr:uid="{00000000-0005-0000-0000-0000592F0000}"/>
    <cellStyle name="Normal 16 2 5 2 2 2 2" xfId="12133" xr:uid="{00000000-0005-0000-0000-00005A2F0000}"/>
    <cellStyle name="Normal 16 2 5 2 2 2_QR_TAB_1.4_1.5_1.11" xfId="12134" xr:uid="{00000000-0005-0000-0000-00005B2F0000}"/>
    <cellStyle name="Normal 16 2 5 2 2 3" xfId="12135" xr:uid="{00000000-0005-0000-0000-00005C2F0000}"/>
    <cellStyle name="Normal 16 2 5 2 2_QR_TAB_1.4_1.5_1.11" xfId="12136" xr:uid="{00000000-0005-0000-0000-00005D2F0000}"/>
    <cellStyle name="Normal 16 2 5 2 3" xfId="12137" xr:uid="{00000000-0005-0000-0000-00005E2F0000}"/>
    <cellStyle name="Normal 16 2 5 2 3 2" xfId="12138" xr:uid="{00000000-0005-0000-0000-00005F2F0000}"/>
    <cellStyle name="Normal 16 2 5 2 3_QR_TAB_1.4_1.5_1.11" xfId="12139" xr:uid="{00000000-0005-0000-0000-0000602F0000}"/>
    <cellStyle name="Normal 16 2 5 2 4" xfId="12140" xr:uid="{00000000-0005-0000-0000-0000612F0000}"/>
    <cellStyle name="Normal 16 2 5 2_QR_TAB_1.4_1.5_1.11" xfId="12141" xr:uid="{00000000-0005-0000-0000-0000622F0000}"/>
    <cellStyle name="Normal 16 2 5 3" xfId="12142" xr:uid="{00000000-0005-0000-0000-0000632F0000}"/>
    <cellStyle name="Normal 16 2 5 3 2" xfId="12143" xr:uid="{00000000-0005-0000-0000-0000642F0000}"/>
    <cellStyle name="Normal 16 2 5 3 2 2" xfId="12144" xr:uid="{00000000-0005-0000-0000-0000652F0000}"/>
    <cellStyle name="Normal 16 2 5 3 2 2 2" xfId="12145" xr:uid="{00000000-0005-0000-0000-0000662F0000}"/>
    <cellStyle name="Normal 16 2 5 3 2 2_QR_TAB_1.4_1.5_1.11" xfId="12146" xr:uid="{00000000-0005-0000-0000-0000672F0000}"/>
    <cellStyle name="Normal 16 2 5 3 2 3" xfId="12147" xr:uid="{00000000-0005-0000-0000-0000682F0000}"/>
    <cellStyle name="Normal 16 2 5 3 2_QR_TAB_1.4_1.5_1.11" xfId="12148" xr:uid="{00000000-0005-0000-0000-0000692F0000}"/>
    <cellStyle name="Normal 16 2 5 3_QR_TAB_1.4_1.5_1.11" xfId="12149" xr:uid="{00000000-0005-0000-0000-00006A2F0000}"/>
    <cellStyle name="Normal 16 2 5 4" xfId="12150" xr:uid="{00000000-0005-0000-0000-00006B2F0000}"/>
    <cellStyle name="Normal 16 2 5 4 2" xfId="12151" xr:uid="{00000000-0005-0000-0000-00006C2F0000}"/>
    <cellStyle name="Normal 16 2 5 4 2 2" xfId="12152" xr:uid="{00000000-0005-0000-0000-00006D2F0000}"/>
    <cellStyle name="Normal 16 2 5 4 2_QR_TAB_1.4_1.5_1.11" xfId="12153" xr:uid="{00000000-0005-0000-0000-00006E2F0000}"/>
    <cellStyle name="Normal 16 2 5 4 3" xfId="12154" xr:uid="{00000000-0005-0000-0000-00006F2F0000}"/>
    <cellStyle name="Normal 16 2 5 4_QR_TAB_1.4_1.5_1.11" xfId="12155" xr:uid="{00000000-0005-0000-0000-0000702F0000}"/>
    <cellStyle name="Normal 16 2 5 5" xfId="12156" xr:uid="{00000000-0005-0000-0000-0000712F0000}"/>
    <cellStyle name="Normal 16 2 5 5 2" xfId="12157" xr:uid="{00000000-0005-0000-0000-0000722F0000}"/>
    <cellStyle name="Normal 16 2 5 5_QR_TAB_1.4_1.5_1.11" xfId="12158" xr:uid="{00000000-0005-0000-0000-0000732F0000}"/>
    <cellStyle name="Normal 16 2 5 6" xfId="12159" xr:uid="{00000000-0005-0000-0000-0000742F0000}"/>
    <cellStyle name="Normal 16 2 5_checks flows" xfId="12160" xr:uid="{00000000-0005-0000-0000-0000752F0000}"/>
    <cellStyle name="Normal 16 2 6" xfId="12161" xr:uid="{00000000-0005-0000-0000-0000762F0000}"/>
    <cellStyle name="Normal 16 2 6 2" xfId="12162" xr:uid="{00000000-0005-0000-0000-0000772F0000}"/>
    <cellStyle name="Normal 16 2 6 2 2" xfId="12163" xr:uid="{00000000-0005-0000-0000-0000782F0000}"/>
    <cellStyle name="Normal 16 2 6 2 2 2" xfId="12164" xr:uid="{00000000-0005-0000-0000-0000792F0000}"/>
    <cellStyle name="Normal 16 2 6 2 2 2 2" xfId="12165" xr:uid="{00000000-0005-0000-0000-00007A2F0000}"/>
    <cellStyle name="Normal 16 2 6 2 2 2_QR_TAB_1.4_1.5_1.11" xfId="12166" xr:uid="{00000000-0005-0000-0000-00007B2F0000}"/>
    <cellStyle name="Normal 16 2 6 2 2 3" xfId="12167" xr:uid="{00000000-0005-0000-0000-00007C2F0000}"/>
    <cellStyle name="Normal 16 2 6 2 2_QR_TAB_1.4_1.5_1.11" xfId="12168" xr:uid="{00000000-0005-0000-0000-00007D2F0000}"/>
    <cellStyle name="Normal 16 2 6 2 3" xfId="12169" xr:uid="{00000000-0005-0000-0000-00007E2F0000}"/>
    <cellStyle name="Normal 16 2 6 2 3 2" xfId="12170" xr:uid="{00000000-0005-0000-0000-00007F2F0000}"/>
    <cellStyle name="Normal 16 2 6 2 3_QR_TAB_1.4_1.5_1.11" xfId="12171" xr:uid="{00000000-0005-0000-0000-0000802F0000}"/>
    <cellStyle name="Normal 16 2 6 2 4" xfId="12172" xr:uid="{00000000-0005-0000-0000-0000812F0000}"/>
    <cellStyle name="Normal 16 2 6 2_QR_TAB_1.4_1.5_1.11" xfId="12173" xr:uid="{00000000-0005-0000-0000-0000822F0000}"/>
    <cellStyle name="Normal 16 2 6 3" xfId="12174" xr:uid="{00000000-0005-0000-0000-0000832F0000}"/>
    <cellStyle name="Normal 16 2 6 3 2" xfId="12175" xr:uid="{00000000-0005-0000-0000-0000842F0000}"/>
    <cellStyle name="Normal 16 2 6 3 2 2" xfId="12176" xr:uid="{00000000-0005-0000-0000-0000852F0000}"/>
    <cellStyle name="Normal 16 2 6 3 2 2 2" xfId="12177" xr:uid="{00000000-0005-0000-0000-0000862F0000}"/>
    <cellStyle name="Normal 16 2 6 3 2 2_QR_TAB_1.4_1.5_1.11" xfId="12178" xr:uid="{00000000-0005-0000-0000-0000872F0000}"/>
    <cellStyle name="Normal 16 2 6 3 2 3" xfId="12179" xr:uid="{00000000-0005-0000-0000-0000882F0000}"/>
    <cellStyle name="Normal 16 2 6 3 2_QR_TAB_1.4_1.5_1.11" xfId="12180" xr:uid="{00000000-0005-0000-0000-0000892F0000}"/>
    <cellStyle name="Normal 16 2 6 3_QR_TAB_1.4_1.5_1.11" xfId="12181" xr:uid="{00000000-0005-0000-0000-00008A2F0000}"/>
    <cellStyle name="Normal 16 2 6 4" xfId="12182" xr:uid="{00000000-0005-0000-0000-00008B2F0000}"/>
    <cellStyle name="Normal 16 2 6 4 2" xfId="12183" xr:uid="{00000000-0005-0000-0000-00008C2F0000}"/>
    <cellStyle name="Normal 16 2 6 4 2 2" xfId="12184" xr:uid="{00000000-0005-0000-0000-00008D2F0000}"/>
    <cellStyle name="Normal 16 2 6 4 2_QR_TAB_1.4_1.5_1.11" xfId="12185" xr:uid="{00000000-0005-0000-0000-00008E2F0000}"/>
    <cellStyle name="Normal 16 2 6 4 3" xfId="12186" xr:uid="{00000000-0005-0000-0000-00008F2F0000}"/>
    <cellStyle name="Normal 16 2 6 4_QR_TAB_1.4_1.5_1.11" xfId="12187" xr:uid="{00000000-0005-0000-0000-0000902F0000}"/>
    <cellStyle name="Normal 16 2 6 5" xfId="12188" xr:uid="{00000000-0005-0000-0000-0000912F0000}"/>
    <cellStyle name="Normal 16 2 6 5 2" xfId="12189" xr:uid="{00000000-0005-0000-0000-0000922F0000}"/>
    <cellStyle name="Normal 16 2 6 5_QR_TAB_1.4_1.5_1.11" xfId="12190" xr:uid="{00000000-0005-0000-0000-0000932F0000}"/>
    <cellStyle name="Normal 16 2 6 6" xfId="12191" xr:uid="{00000000-0005-0000-0000-0000942F0000}"/>
    <cellStyle name="Normal 16 2 6_checks flows" xfId="12192" xr:uid="{00000000-0005-0000-0000-0000952F0000}"/>
    <cellStyle name="Normal 16 2 7" xfId="12193" xr:uid="{00000000-0005-0000-0000-0000962F0000}"/>
    <cellStyle name="Normal 16 2 7 2" xfId="12194" xr:uid="{00000000-0005-0000-0000-0000972F0000}"/>
    <cellStyle name="Normal 16 2 7 2 2" xfId="12195" xr:uid="{00000000-0005-0000-0000-0000982F0000}"/>
    <cellStyle name="Normal 16 2 7 2 2 2" xfId="12196" xr:uid="{00000000-0005-0000-0000-0000992F0000}"/>
    <cellStyle name="Normal 16 2 7 2 2 2 2" xfId="12197" xr:uid="{00000000-0005-0000-0000-00009A2F0000}"/>
    <cellStyle name="Normal 16 2 7 2 2 2_QR_TAB_1.4_1.5_1.11" xfId="12198" xr:uid="{00000000-0005-0000-0000-00009B2F0000}"/>
    <cellStyle name="Normal 16 2 7 2 2 3" xfId="12199" xr:uid="{00000000-0005-0000-0000-00009C2F0000}"/>
    <cellStyle name="Normal 16 2 7 2 2_QR_TAB_1.4_1.5_1.11" xfId="12200" xr:uid="{00000000-0005-0000-0000-00009D2F0000}"/>
    <cellStyle name="Normal 16 2 7 2 3" xfId="12201" xr:uid="{00000000-0005-0000-0000-00009E2F0000}"/>
    <cellStyle name="Normal 16 2 7 2 3 2" xfId="12202" xr:uid="{00000000-0005-0000-0000-00009F2F0000}"/>
    <cellStyle name="Normal 16 2 7 2 3_QR_TAB_1.4_1.5_1.11" xfId="12203" xr:uid="{00000000-0005-0000-0000-0000A02F0000}"/>
    <cellStyle name="Normal 16 2 7 2 4" xfId="12204" xr:uid="{00000000-0005-0000-0000-0000A12F0000}"/>
    <cellStyle name="Normal 16 2 7 2_QR_TAB_1.4_1.5_1.11" xfId="12205" xr:uid="{00000000-0005-0000-0000-0000A22F0000}"/>
    <cellStyle name="Normal 16 2 7 3" xfId="12206" xr:uid="{00000000-0005-0000-0000-0000A32F0000}"/>
    <cellStyle name="Normal 16 2 7 3 2" xfId="12207" xr:uid="{00000000-0005-0000-0000-0000A42F0000}"/>
    <cellStyle name="Normal 16 2 7 3 2 2" xfId="12208" xr:uid="{00000000-0005-0000-0000-0000A52F0000}"/>
    <cellStyle name="Normal 16 2 7 3 2 2 2" xfId="12209" xr:uid="{00000000-0005-0000-0000-0000A62F0000}"/>
    <cellStyle name="Normal 16 2 7 3 2 2_QR_TAB_1.4_1.5_1.11" xfId="12210" xr:uid="{00000000-0005-0000-0000-0000A72F0000}"/>
    <cellStyle name="Normal 16 2 7 3 2 3" xfId="12211" xr:uid="{00000000-0005-0000-0000-0000A82F0000}"/>
    <cellStyle name="Normal 16 2 7 3 2_QR_TAB_1.4_1.5_1.11" xfId="12212" xr:uid="{00000000-0005-0000-0000-0000A92F0000}"/>
    <cellStyle name="Normal 16 2 7 3_QR_TAB_1.4_1.5_1.11" xfId="12213" xr:uid="{00000000-0005-0000-0000-0000AA2F0000}"/>
    <cellStyle name="Normal 16 2 7 4" xfId="12214" xr:uid="{00000000-0005-0000-0000-0000AB2F0000}"/>
    <cellStyle name="Normal 16 2 7 4 2" xfId="12215" xr:uid="{00000000-0005-0000-0000-0000AC2F0000}"/>
    <cellStyle name="Normal 16 2 7 4 2 2" xfId="12216" xr:uid="{00000000-0005-0000-0000-0000AD2F0000}"/>
    <cellStyle name="Normal 16 2 7 4 2_QR_TAB_1.4_1.5_1.11" xfId="12217" xr:uid="{00000000-0005-0000-0000-0000AE2F0000}"/>
    <cellStyle name="Normal 16 2 7 4 3" xfId="12218" xr:uid="{00000000-0005-0000-0000-0000AF2F0000}"/>
    <cellStyle name="Normal 16 2 7 4_QR_TAB_1.4_1.5_1.11" xfId="12219" xr:uid="{00000000-0005-0000-0000-0000B02F0000}"/>
    <cellStyle name="Normal 16 2 7 5" xfId="12220" xr:uid="{00000000-0005-0000-0000-0000B12F0000}"/>
    <cellStyle name="Normal 16 2 7 5 2" xfId="12221" xr:uid="{00000000-0005-0000-0000-0000B22F0000}"/>
    <cellStyle name="Normal 16 2 7 5_QR_TAB_1.4_1.5_1.11" xfId="12222" xr:uid="{00000000-0005-0000-0000-0000B32F0000}"/>
    <cellStyle name="Normal 16 2 7 6" xfId="12223" xr:uid="{00000000-0005-0000-0000-0000B42F0000}"/>
    <cellStyle name="Normal 16 2 7_checks flows" xfId="12224" xr:uid="{00000000-0005-0000-0000-0000B52F0000}"/>
    <cellStyle name="Normal 16 2 8" xfId="12225" xr:uid="{00000000-0005-0000-0000-0000B62F0000}"/>
    <cellStyle name="Normal 16 2 8 2" xfId="12226" xr:uid="{00000000-0005-0000-0000-0000B72F0000}"/>
    <cellStyle name="Normal 16 2 8 2 2" xfId="12227" xr:uid="{00000000-0005-0000-0000-0000B82F0000}"/>
    <cellStyle name="Normal 16 2 8 2 2 2" xfId="12228" xr:uid="{00000000-0005-0000-0000-0000B92F0000}"/>
    <cellStyle name="Normal 16 2 8 2 2 2 2" xfId="12229" xr:uid="{00000000-0005-0000-0000-0000BA2F0000}"/>
    <cellStyle name="Normal 16 2 8 2 2 2_QR_TAB_1.4_1.5_1.11" xfId="12230" xr:uid="{00000000-0005-0000-0000-0000BB2F0000}"/>
    <cellStyle name="Normal 16 2 8 2 2 3" xfId="12231" xr:uid="{00000000-0005-0000-0000-0000BC2F0000}"/>
    <cellStyle name="Normal 16 2 8 2 2_QR_TAB_1.4_1.5_1.11" xfId="12232" xr:uid="{00000000-0005-0000-0000-0000BD2F0000}"/>
    <cellStyle name="Normal 16 2 8 2 3" xfId="12233" xr:uid="{00000000-0005-0000-0000-0000BE2F0000}"/>
    <cellStyle name="Normal 16 2 8 2 3 2" xfId="12234" xr:uid="{00000000-0005-0000-0000-0000BF2F0000}"/>
    <cellStyle name="Normal 16 2 8 2 3_QR_TAB_1.4_1.5_1.11" xfId="12235" xr:uid="{00000000-0005-0000-0000-0000C02F0000}"/>
    <cellStyle name="Normal 16 2 8 2 4" xfId="12236" xr:uid="{00000000-0005-0000-0000-0000C12F0000}"/>
    <cellStyle name="Normal 16 2 8 2_QR_TAB_1.4_1.5_1.11" xfId="12237" xr:uid="{00000000-0005-0000-0000-0000C22F0000}"/>
    <cellStyle name="Normal 16 2 8 3" xfId="12238" xr:uid="{00000000-0005-0000-0000-0000C32F0000}"/>
    <cellStyle name="Normal 16 2 8 3 2" xfId="12239" xr:uid="{00000000-0005-0000-0000-0000C42F0000}"/>
    <cellStyle name="Normal 16 2 8 3 2 2" xfId="12240" xr:uid="{00000000-0005-0000-0000-0000C52F0000}"/>
    <cellStyle name="Normal 16 2 8 3 2_QR_TAB_1.4_1.5_1.11" xfId="12241" xr:uid="{00000000-0005-0000-0000-0000C62F0000}"/>
    <cellStyle name="Normal 16 2 8 3 3" xfId="12242" xr:uid="{00000000-0005-0000-0000-0000C72F0000}"/>
    <cellStyle name="Normal 16 2 8 3_QR_TAB_1.4_1.5_1.11" xfId="12243" xr:uid="{00000000-0005-0000-0000-0000C82F0000}"/>
    <cellStyle name="Normal 16 2 8 4" xfId="12244" xr:uid="{00000000-0005-0000-0000-0000C92F0000}"/>
    <cellStyle name="Normal 16 2 8 4 2" xfId="12245" xr:uid="{00000000-0005-0000-0000-0000CA2F0000}"/>
    <cellStyle name="Normal 16 2 8 4_QR_TAB_1.4_1.5_1.11" xfId="12246" xr:uid="{00000000-0005-0000-0000-0000CB2F0000}"/>
    <cellStyle name="Normal 16 2 8 5" xfId="12247" xr:uid="{00000000-0005-0000-0000-0000CC2F0000}"/>
    <cellStyle name="Normal 16 2 8_checks flows" xfId="12248" xr:uid="{00000000-0005-0000-0000-0000CD2F0000}"/>
    <cellStyle name="Normal 16 2 9" xfId="12249" xr:uid="{00000000-0005-0000-0000-0000CE2F0000}"/>
    <cellStyle name="Normal 16 2 9 2" xfId="12250" xr:uid="{00000000-0005-0000-0000-0000CF2F0000}"/>
    <cellStyle name="Normal 16 2 9 2 2" xfId="12251" xr:uid="{00000000-0005-0000-0000-0000D02F0000}"/>
    <cellStyle name="Normal 16 2 9 2 2 2" xfId="12252" xr:uid="{00000000-0005-0000-0000-0000D12F0000}"/>
    <cellStyle name="Normal 16 2 9 2 2_QR_TAB_1.4_1.5_1.11" xfId="12253" xr:uid="{00000000-0005-0000-0000-0000D22F0000}"/>
    <cellStyle name="Normal 16 2 9 2 3" xfId="12254" xr:uid="{00000000-0005-0000-0000-0000D32F0000}"/>
    <cellStyle name="Normal 16 2 9 2_QR_TAB_1.4_1.5_1.11" xfId="12255" xr:uid="{00000000-0005-0000-0000-0000D42F0000}"/>
    <cellStyle name="Normal 16 2 9 3" xfId="12256" xr:uid="{00000000-0005-0000-0000-0000D52F0000}"/>
    <cellStyle name="Normal 16 2 9 3 2" xfId="12257" xr:uid="{00000000-0005-0000-0000-0000D62F0000}"/>
    <cellStyle name="Normal 16 2 9 3_QR_TAB_1.4_1.5_1.11" xfId="12258" xr:uid="{00000000-0005-0000-0000-0000D72F0000}"/>
    <cellStyle name="Normal 16 2 9 4" xfId="12259" xr:uid="{00000000-0005-0000-0000-0000D82F0000}"/>
    <cellStyle name="Normal 16 2 9_QR_TAB_1.4_1.5_1.11" xfId="12260" xr:uid="{00000000-0005-0000-0000-0000D92F0000}"/>
    <cellStyle name="Normal 16 2_checks flows" xfId="12261" xr:uid="{00000000-0005-0000-0000-0000DA2F0000}"/>
    <cellStyle name="Normal 16 3" xfId="12262" xr:uid="{00000000-0005-0000-0000-0000DB2F0000}"/>
    <cellStyle name="Normal 16 3 10" xfId="12263" xr:uid="{00000000-0005-0000-0000-0000DC2F0000}"/>
    <cellStyle name="Normal 16 3 10 2" xfId="12264" xr:uid="{00000000-0005-0000-0000-0000DD2F0000}"/>
    <cellStyle name="Normal 16 3 10 2 2" xfId="12265" xr:uid="{00000000-0005-0000-0000-0000DE2F0000}"/>
    <cellStyle name="Normal 16 3 10 2_QR_TAB_1.4_1.5_1.11" xfId="12266" xr:uid="{00000000-0005-0000-0000-0000DF2F0000}"/>
    <cellStyle name="Normal 16 3 10 3" xfId="12267" xr:uid="{00000000-0005-0000-0000-0000E02F0000}"/>
    <cellStyle name="Normal 16 3 10_QR_TAB_1.4_1.5_1.11" xfId="12268" xr:uid="{00000000-0005-0000-0000-0000E12F0000}"/>
    <cellStyle name="Normal 16 3 11" xfId="12269" xr:uid="{00000000-0005-0000-0000-0000E22F0000}"/>
    <cellStyle name="Normal 16 3 11 2" xfId="12270" xr:uid="{00000000-0005-0000-0000-0000E32F0000}"/>
    <cellStyle name="Normal 16 3 11_QR_TAB_1.4_1.5_1.11" xfId="12271" xr:uid="{00000000-0005-0000-0000-0000E42F0000}"/>
    <cellStyle name="Normal 16 3 12" xfId="12272" xr:uid="{00000000-0005-0000-0000-0000E52F0000}"/>
    <cellStyle name="Normal 16 3 2" xfId="12273" xr:uid="{00000000-0005-0000-0000-0000E62F0000}"/>
    <cellStyle name="Normal 16 3 2 2" xfId="12274" xr:uid="{00000000-0005-0000-0000-0000E72F0000}"/>
    <cellStyle name="Normal 16 3 2 2 2" xfId="12275" xr:uid="{00000000-0005-0000-0000-0000E82F0000}"/>
    <cellStyle name="Normal 16 3 2 2 2 2" xfId="12276" xr:uid="{00000000-0005-0000-0000-0000E92F0000}"/>
    <cellStyle name="Normal 16 3 2 2 2 2 2" xfId="12277" xr:uid="{00000000-0005-0000-0000-0000EA2F0000}"/>
    <cellStyle name="Normal 16 3 2 2 2 2 2 2" xfId="12278" xr:uid="{00000000-0005-0000-0000-0000EB2F0000}"/>
    <cellStyle name="Normal 16 3 2 2 2 2 2_QR_TAB_1.4_1.5_1.11" xfId="12279" xr:uid="{00000000-0005-0000-0000-0000EC2F0000}"/>
    <cellStyle name="Normal 16 3 2 2 2 2 3" xfId="12280" xr:uid="{00000000-0005-0000-0000-0000ED2F0000}"/>
    <cellStyle name="Normal 16 3 2 2 2 2_QR_TAB_1.4_1.5_1.11" xfId="12281" xr:uid="{00000000-0005-0000-0000-0000EE2F0000}"/>
    <cellStyle name="Normal 16 3 2 2 2 3" xfId="12282" xr:uid="{00000000-0005-0000-0000-0000EF2F0000}"/>
    <cellStyle name="Normal 16 3 2 2 2 3 2" xfId="12283" xr:uid="{00000000-0005-0000-0000-0000F02F0000}"/>
    <cellStyle name="Normal 16 3 2 2 2 3_QR_TAB_1.4_1.5_1.11" xfId="12284" xr:uid="{00000000-0005-0000-0000-0000F12F0000}"/>
    <cellStyle name="Normal 16 3 2 2 2 4" xfId="12285" xr:uid="{00000000-0005-0000-0000-0000F22F0000}"/>
    <cellStyle name="Normal 16 3 2 2 2_QR_TAB_1.4_1.5_1.11" xfId="12286" xr:uid="{00000000-0005-0000-0000-0000F32F0000}"/>
    <cellStyle name="Normal 16 3 2 2 3" xfId="12287" xr:uid="{00000000-0005-0000-0000-0000F42F0000}"/>
    <cellStyle name="Normal 16 3 2 2 3 2" xfId="12288" xr:uid="{00000000-0005-0000-0000-0000F52F0000}"/>
    <cellStyle name="Normal 16 3 2 2 3 2 2" xfId="12289" xr:uid="{00000000-0005-0000-0000-0000F62F0000}"/>
    <cellStyle name="Normal 16 3 2 2 3 2 2 2" xfId="12290" xr:uid="{00000000-0005-0000-0000-0000F72F0000}"/>
    <cellStyle name="Normal 16 3 2 2 3 2 2_QR_TAB_1.4_1.5_1.11" xfId="12291" xr:uid="{00000000-0005-0000-0000-0000F82F0000}"/>
    <cellStyle name="Normal 16 3 2 2 3 2 3" xfId="12292" xr:uid="{00000000-0005-0000-0000-0000F92F0000}"/>
    <cellStyle name="Normal 16 3 2 2 3 2_QR_TAB_1.4_1.5_1.11" xfId="12293" xr:uid="{00000000-0005-0000-0000-0000FA2F0000}"/>
    <cellStyle name="Normal 16 3 2 2 3_QR_TAB_1.4_1.5_1.11" xfId="12294" xr:uid="{00000000-0005-0000-0000-0000FB2F0000}"/>
    <cellStyle name="Normal 16 3 2 2 4" xfId="12295" xr:uid="{00000000-0005-0000-0000-0000FC2F0000}"/>
    <cellStyle name="Normal 16 3 2 2 4 2" xfId="12296" xr:uid="{00000000-0005-0000-0000-0000FD2F0000}"/>
    <cellStyle name="Normal 16 3 2 2 4 2 2" xfId="12297" xr:uid="{00000000-0005-0000-0000-0000FE2F0000}"/>
    <cellStyle name="Normal 16 3 2 2 4 2_QR_TAB_1.4_1.5_1.11" xfId="12298" xr:uid="{00000000-0005-0000-0000-0000FF2F0000}"/>
    <cellStyle name="Normal 16 3 2 2 4 3" xfId="12299" xr:uid="{00000000-0005-0000-0000-000000300000}"/>
    <cellStyle name="Normal 16 3 2 2 4_QR_TAB_1.4_1.5_1.11" xfId="12300" xr:uid="{00000000-0005-0000-0000-000001300000}"/>
    <cellStyle name="Normal 16 3 2 2 5" xfId="12301" xr:uid="{00000000-0005-0000-0000-000002300000}"/>
    <cellStyle name="Normal 16 3 2 2 5 2" xfId="12302" xr:uid="{00000000-0005-0000-0000-000003300000}"/>
    <cellStyle name="Normal 16 3 2 2 5_QR_TAB_1.4_1.5_1.11" xfId="12303" xr:uid="{00000000-0005-0000-0000-000004300000}"/>
    <cellStyle name="Normal 16 3 2 2 6" xfId="12304" xr:uid="{00000000-0005-0000-0000-000005300000}"/>
    <cellStyle name="Normal 16 3 2 2_checks flows" xfId="12305" xr:uid="{00000000-0005-0000-0000-000006300000}"/>
    <cellStyle name="Normal 16 3 2 3" xfId="12306" xr:uid="{00000000-0005-0000-0000-000007300000}"/>
    <cellStyle name="Normal 16 3 2 3 2" xfId="12307" xr:uid="{00000000-0005-0000-0000-000008300000}"/>
    <cellStyle name="Normal 16 3 2 3 2 2" xfId="12308" xr:uid="{00000000-0005-0000-0000-000009300000}"/>
    <cellStyle name="Normal 16 3 2 3 2 2 2" xfId="12309" xr:uid="{00000000-0005-0000-0000-00000A300000}"/>
    <cellStyle name="Normal 16 3 2 3 2 2 2 2" xfId="12310" xr:uid="{00000000-0005-0000-0000-00000B300000}"/>
    <cellStyle name="Normal 16 3 2 3 2 2 2_QR_TAB_1.4_1.5_1.11" xfId="12311" xr:uid="{00000000-0005-0000-0000-00000C300000}"/>
    <cellStyle name="Normal 16 3 2 3 2 2 3" xfId="12312" xr:uid="{00000000-0005-0000-0000-00000D300000}"/>
    <cellStyle name="Normal 16 3 2 3 2 2_QR_TAB_1.4_1.5_1.11" xfId="12313" xr:uid="{00000000-0005-0000-0000-00000E300000}"/>
    <cellStyle name="Normal 16 3 2 3 2 3" xfId="12314" xr:uid="{00000000-0005-0000-0000-00000F300000}"/>
    <cellStyle name="Normal 16 3 2 3 2 3 2" xfId="12315" xr:uid="{00000000-0005-0000-0000-000010300000}"/>
    <cellStyle name="Normal 16 3 2 3 2 3_QR_TAB_1.4_1.5_1.11" xfId="12316" xr:uid="{00000000-0005-0000-0000-000011300000}"/>
    <cellStyle name="Normal 16 3 2 3 2 4" xfId="12317" xr:uid="{00000000-0005-0000-0000-000012300000}"/>
    <cellStyle name="Normal 16 3 2 3 2_QR_TAB_1.4_1.5_1.11" xfId="12318" xr:uid="{00000000-0005-0000-0000-000013300000}"/>
    <cellStyle name="Normal 16 3 2 3 3" xfId="12319" xr:uid="{00000000-0005-0000-0000-000014300000}"/>
    <cellStyle name="Normal 16 3 2 3 3 2" xfId="12320" xr:uid="{00000000-0005-0000-0000-000015300000}"/>
    <cellStyle name="Normal 16 3 2 3 3 2 2" xfId="12321" xr:uid="{00000000-0005-0000-0000-000016300000}"/>
    <cellStyle name="Normal 16 3 2 3 3 2_QR_TAB_1.4_1.5_1.11" xfId="12322" xr:uid="{00000000-0005-0000-0000-000017300000}"/>
    <cellStyle name="Normal 16 3 2 3 3 3" xfId="12323" xr:uid="{00000000-0005-0000-0000-000018300000}"/>
    <cellStyle name="Normal 16 3 2 3 3_QR_TAB_1.4_1.5_1.11" xfId="12324" xr:uid="{00000000-0005-0000-0000-000019300000}"/>
    <cellStyle name="Normal 16 3 2 3 4" xfId="12325" xr:uid="{00000000-0005-0000-0000-00001A300000}"/>
    <cellStyle name="Normal 16 3 2 3 4 2" xfId="12326" xr:uid="{00000000-0005-0000-0000-00001B300000}"/>
    <cellStyle name="Normal 16 3 2 3 4_QR_TAB_1.4_1.5_1.11" xfId="12327" xr:uid="{00000000-0005-0000-0000-00001C300000}"/>
    <cellStyle name="Normal 16 3 2 3 5" xfId="12328" xr:uid="{00000000-0005-0000-0000-00001D300000}"/>
    <cellStyle name="Normal 16 3 2 3_checks flows" xfId="12329" xr:uid="{00000000-0005-0000-0000-00001E300000}"/>
    <cellStyle name="Normal 16 3 2 4" xfId="12330" xr:uid="{00000000-0005-0000-0000-00001F300000}"/>
    <cellStyle name="Normal 16 3 2 4 2" xfId="12331" xr:uid="{00000000-0005-0000-0000-000020300000}"/>
    <cellStyle name="Normal 16 3 2 4 2 2" xfId="12332" xr:uid="{00000000-0005-0000-0000-000021300000}"/>
    <cellStyle name="Normal 16 3 2 4 2 2 2" xfId="12333" xr:uid="{00000000-0005-0000-0000-000022300000}"/>
    <cellStyle name="Normal 16 3 2 4 2 2_QR_TAB_1.4_1.5_1.11" xfId="12334" xr:uid="{00000000-0005-0000-0000-000023300000}"/>
    <cellStyle name="Normal 16 3 2 4 2 3" xfId="12335" xr:uid="{00000000-0005-0000-0000-000024300000}"/>
    <cellStyle name="Normal 16 3 2 4 2_QR_TAB_1.4_1.5_1.11" xfId="12336" xr:uid="{00000000-0005-0000-0000-000025300000}"/>
    <cellStyle name="Normal 16 3 2 4 3" xfId="12337" xr:uid="{00000000-0005-0000-0000-000026300000}"/>
    <cellStyle name="Normal 16 3 2 4 3 2" xfId="12338" xr:uid="{00000000-0005-0000-0000-000027300000}"/>
    <cellStyle name="Normal 16 3 2 4 3_QR_TAB_1.4_1.5_1.11" xfId="12339" xr:uid="{00000000-0005-0000-0000-000028300000}"/>
    <cellStyle name="Normal 16 3 2 4 4" xfId="12340" xr:uid="{00000000-0005-0000-0000-000029300000}"/>
    <cellStyle name="Normal 16 3 2 4_QR_TAB_1.4_1.5_1.11" xfId="12341" xr:uid="{00000000-0005-0000-0000-00002A300000}"/>
    <cellStyle name="Normal 16 3 2 5" xfId="12342" xr:uid="{00000000-0005-0000-0000-00002B300000}"/>
    <cellStyle name="Normal 16 3 2 5 2" xfId="12343" xr:uid="{00000000-0005-0000-0000-00002C300000}"/>
    <cellStyle name="Normal 16 3 2 5 2 2" xfId="12344" xr:uid="{00000000-0005-0000-0000-00002D300000}"/>
    <cellStyle name="Normal 16 3 2 5 2 2 2" xfId="12345" xr:uid="{00000000-0005-0000-0000-00002E300000}"/>
    <cellStyle name="Normal 16 3 2 5 2 2_QR_TAB_1.4_1.5_1.11" xfId="12346" xr:uid="{00000000-0005-0000-0000-00002F300000}"/>
    <cellStyle name="Normal 16 3 2 5 2 3" xfId="12347" xr:uid="{00000000-0005-0000-0000-000030300000}"/>
    <cellStyle name="Normal 16 3 2 5 2_QR_TAB_1.4_1.5_1.11" xfId="12348" xr:uid="{00000000-0005-0000-0000-000031300000}"/>
    <cellStyle name="Normal 16 3 2 5_QR_TAB_1.4_1.5_1.11" xfId="12349" xr:uid="{00000000-0005-0000-0000-000032300000}"/>
    <cellStyle name="Normal 16 3 2 6" xfId="12350" xr:uid="{00000000-0005-0000-0000-000033300000}"/>
    <cellStyle name="Normal 16 3 2 6 2" xfId="12351" xr:uid="{00000000-0005-0000-0000-000034300000}"/>
    <cellStyle name="Normal 16 3 2 6 2 2" xfId="12352" xr:uid="{00000000-0005-0000-0000-000035300000}"/>
    <cellStyle name="Normal 16 3 2 6 2_QR_TAB_1.4_1.5_1.11" xfId="12353" xr:uid="{00000000-0005-0000-0000-000036300000}"/>
    <cellStyle name="Normal 16 3 2 6 3" xfId="12354" xr:uid="{00000000-0005-0000-0000-000037300000}"/>
    <cellStyle name="Normal 16 3 2 6_QR_TAB_1.4_1.5_1.11" xfId="12355" xr:uid="{00000000-0005-0000-0000-000038300000}"/>
    <cellStyle name="Normal 16 3 2 7" xfId="12356" xr:uid="{00000000-0005-0000-0000-000039300000}"/>
    <cellStyle name="Normal 16 3 2 7 2" xfId="12357" xr:uid="{00000000-0005-0000-0000-00003A300000}"/>
    <cellStyle name="Normal 16 3 2 7_QR_TAB_1.4_1.5_1.11" xfId="12358" xr:uid="{00000000-0005-0000-0000-00003B300000}"/>
    <cellStyle name="Normal 16 3 2 8" xfId="12359" xr:uid="{00000000-0005-0000-0000-00003C300000}"/>
    <cellStyle name="Normal 16 3 2_checks flows" xfId="12360" xr:uid="{00000000-0005-0000-0000-00003D300000}"/>
    <cellStyle name="Normal 16 3 3" xfId="12361" xr:uid="{00000000-0005-0000-0000-00003E300000}"/>
    <cellStyle name="Normal 16 3 3 2" xfId="12362" xr:uid="{00000000-0005-0000-0000-00003F300000}"/>
    <cellStyle name="Normal 16 3 3 2 2" xfId="12363" xr:uid="{00000000-0005-0000-0000-000040300000}"/>
    <cellStyle name="Normal 16 3 3 2 2 2" xfId="12364" xr:uid="{00000000-0005-0000-0000-000041300000}"/>
    <cellStyle name="Normal 16 3 3 2 2 2 2" xfId="12365" xr:uid="{00000000-0005-0000-0000-000042300000}"/>
    <cellStyle name="Normal 16 3 3 2 2 2_QR_TAB_1.4_1.5_1.11" xfId="12366" xr:uid="{00000000-0005-0000-0000-000043300000}"/>
    <cellStyle name="Normal 16 3 3 2 2 3" xfId="12367" xr:uid="{00000000-0005-0000-0000-000044300000}"/>
    <cellStyle name="Normal 16 3 3 2 2_QR_TAB_1.4_1.5_1.11" xfId="12368" xr:uid="{00000000-0005-0000-0000-000045300000}"/>
    <cellStyle name="Normal 16 3 3 2 3" xfId="12369" xr:uid="{00000000-0005-0000-0000-000046300000}"/>
    <cellStyle name="Normal 16 3 3 2 3 2" xfId="12370" xr:uid="{00000000-0005-0000-0000-000047300000}"/>
    <cellStyle name="Normal 16 3 3 2 3_QR_TAB_1.4_1.5_1.11" xfId="12371" xr:uid="{00000000-0005-0000-0000-000048300000}"/>
    <cellStyle name="Normal 16 3 3 2 4" xfId="12372" xr:uid="{00000000-0005-0000-0000-000049300000}"/>
    <cellStyle name="Normal 16 3 3 2_QR_TAB_1.4_1.5_1.11" xfId="12373" xr:uid="{00000000-0005-0000-0000-00004A300000}"/>
    <cellStyle name="Normal 16 3 3 3" xfId="12374" xr:uid="{00000000-0005-0000-0000-00004B300000}"/>
    <cellStyle name="Normal 16 3 3 3 2" xfId="12375" xr:uid="{00000000-0005-0000-0000-00004C300000}"/>
    <cellStyle name="Normal 16 3 3 3 2 2" xfId="12376" xr:uid="{00000000-0005-0000-0000-00004D300000}"/>
    <cellStyle name="Normal 16 3 3 3 2 2 2" xfId="12377" xr:uid="{00000000-0005-0000-0000-00004E300000}"/>
    <cellStyle name="Normal 16 3 3 3 2 2_QR_TAB_1.4_1.5_1.11" xfId="12378" xr:uid="{00000000-0005-0000-0000-00004F300000}"/>
    <cellStyle name="Normal 16 3 3 3 2 3" xfId="12379" xr:uid="{00000000-0005-0000-0000-000050300000}"/>
    <cellStyle name="Normal 16 3 3 3 2_QR_TAB_1.4_1.5_1.11" xfId="12380" xr:uid="{00000000-0005-0000-0000-000051300000}"/>
    <cellStyle name="Normal 16 3 3 3_QR_TAB_1.4_1.5_1.11" xfId="12381" xr:uid="{00000000-0005-0000-0000-000052300000}"/>
    <cellStyle name="Normal 16 3 3 4" xfId="12382" xr:uid="{00000000-0005-0000-0000-000053300000}"/>
    <cellStyle name="Normal 16 3 3 4 2" xfId="12383" xr:uid="{00000000-0005-0000-0000-000054300000}"/>
    <cellStyle name="Normal 16 3 3 4 2 2" xfId="12384" xr:uid="{00000000-0005-0000-0000-000055300000}"/>
    <cellStyle name="Normal 16 3 3 4 2_QR_TAB_1.4_1.5_1.11" xfId="12385" xr:uid="{00000000-0005-0000-0000-000056300000}"/>
    <cellStyle name="Normal 16 3 3 4 3" xfId="12386" xr:uid="{00000000-0005-0000-0000-000057300000}"/>
    <cellStyle name="Normal 16 3 3 4_QR_TAB_1.4_1.5_1.11" xfId="12387" xr:uid="{00000000-0005-0000-0000-000058300000}"/>
    <cellStyle name="Normal 16 3 3 5" xfId="12388" xr:uid="{00000000-0005-0000-0000-000059300000}"/>
    <cellStyle name="Normal 16 3 3 5 2" xfId="12389" xr:uid="{00000000-0005-0000-0000-00005A300000}"/>
    <cellStyle name="Normal 16 3 3 5_QR_TAB_1.4_1.5_1.11" xfId="12390" xr:uid="{00000000-0005-0000-0000-00005B300000}"/>
    <cellStyle name="Normal 16 3 3 6" xfId="12391" xr:uid="{00000000-0005-0000-0000-00005C300000}"/>
    <cellStyle name="Normal 16 3 3_checks flows" xfId="12392" xr:uid="{00000000-0005-0000-0000-00005D300000}"/>
    <cellStyle name="Normal 16 3 4" xfId="12393" xr:uid="{00000000-0005-0000-0000-00005E300000}"/>
    <cellStyle name="Normal 16 3 4 2" xfId="12394" xr:uid="{00000000-0005-0000-0000-00005F300000}"/>
    <cellStyle name="Normal 16 3 4 2 2" xfId="12395" xr:uid="{00000000-0005-0000-0000-000060300000}"/>
    <cellStyle name="Normal 16 3 4 2 2 2" xfId="12396" xr:uid="{00000000-0005-0000-0000-000061300000}"/>
    <cellStyle name="Normal 16 3 4 2 2 2 2" xfId="12397" xr:uid="{00000000-0005-0000-0000-000062300000}"/>
    <cellStyle name="Normal 16 3 4 2 2 2_QR_TAB_1.4_1.5_1.11" xfId="12398" xr:uid="{00000000-0005-0000-0000-000063300000}"/>
    <cellStyle name="Normal 16 3 4 2 2 3" xfId="12399" xr:uid="{00000000-0005-0000-0000-000064300000}"/>
    <cellStyle name="Normal 16 3 4 2 2_QR_TAB_1.4_1.5_1.11" xfId="12400" xr:uid="{00000000-0005-0000-0000-000065300000}"/>
    <cellStyle name="Normal 16 3 4 2 3" xfId="12401" xr:uid="{00000000-0005-0000-0000-000066300000}"/>
    <cellStyle name="Normal 16 3 4 2 3 2" xfId="12402" xr:uid="{00000000-0005-0000-0000-000067300000}"/>
    <cellStyle name="Normal 16 3 4 2 3_QR_TAB_1.4_1.5_1.11" xfId="12403" xr:uid="{00000000-0005-0000-0000-000068300000}"/>
    <cellStyle name="Normal 16 3 4 2 4" xfId="12404" xr:uid="{00000000-0005-0000-0000-000069300000}"/>
    <cellStyle name="Normal 16 3 4 2_QR_TAB_1.4_1.5_1.11" xfId="12405" xr:uid="{00000000-0005-0000-0000-00006A300000}"/>
    <cellStyle name="Normal 16 3 4 3" xfId="12406" xr:uid="{00000000-0005-0000-0000-00006B300000}"/>
    <cellStyle name="Normal 16 3 4 3 2" xfId="12407" xr:uid="{00000000-0005-0000-0000-00006C300000}"/>
    <cellStyle name="Normal 16 3 4 3 2 2" xfId="12408" xr:uid="{00000000-0005-0000-0000-00006D300000}"/>
    <cellStyle name="Normal 16 3 4 3 2 2 2" xfId="12409" xr:uid="{00000000-0005-0000-0000-00006E300000}"/>
    <cellStyle name="Normal 16 3 4 3 2 2_QR_TAB_1.4_1.5_1.11" xfId="12410" xr:uid="{00000000-0005-0000-0000-00006F300000}"/>
    <cellStyle name="Normal 16 3 4 3 2 3" xfId="12411" xr:uid="{00000000-0005-0000-0000-000070300000}"/>
    <cellStyle name="Normal 16 3 4 3 2_QR_TAB_1.4_1.5_1.11" xfId="12412" xr:uid="{00000000-0005-0000-0000-000071300000}"/>
    <cellStyle name="Normal 16 3 4 3_QR_TAB_1.4_1.5_1.11" xfId="12413" xr:uid="{00000000-0005-0000-0000-000072300000}"/>
    <cellStyle name="Normal 16 3 4 4" xfId="12414" xr:uid="{00000000-0005-0000-0000-000073300000}"/>
    <cellStyle name="Normal 16 3 4 4 2" xfId="12415" xr:uid="{00000000-0005-0000-0000-000074300000}"/>
    <cellStyle name="Normal 16 3 4 4 2 2" xfId="12416" xr:uid="{00000000-0005-0000-0000-000075300000}"/>
    <cellStyle name="Normal 16 3 4 4 2_QR_TAB_1.4_1.5_1.11" xfId="12417" xr:uid="{00000000-0005-0000-0000-000076300000}"/>
    <cellStyle name="Normal 16 3 4 4 3" xfId="12418" xr:uid="{00000000-0005-0000-0000-000077300000}"/>
    <cellStyle name="Normal 16 3 4 4_QR_TAB_1.4_1.5_1.11" xfId="12419" xr:uid="{00000000-0005-0000-0000-000078300000}"/>
    <cellStyle name="Normal 16 3 4 5" xfId="12420" xr:uid="{00000000-0005-0000-0000-000079300000}"/>
    <cellStyle name="Normal 16 3 4 5 2" xfId="12421" xr:uid="{00000000-0005-0000-0000-00007A300000}"/>
    <cellStyle name="Normal 16 3 4 5_QR_TAB_1.4_1.5_1.11" xfId="12422" xr:uid="{00000000-0005-0000-0000-00007B300000}"/>
    <cellStyle name="Normal 16 3 4 6" xfId="12423" xr:uid="{00000000-0005-0000-0000-00007C300000}"/>
    <cellStyle name="Normal 16 3 4_checks flows" xfId="12424" xr:uid="{00000000-0005-0000-0000-00007D300000}"/>
    <cellStyle name="Normal 16 3 5" xfId="12425" xr:uid="{00000000-0005-0000-0000-00007E300000}"/>
    <cellStyle name="Normal 16 3 5 2" xfId="12426" xr:uid="{00000000-0005-0000-0000-00007F300000}"/>
    <cellStyle name="Normal 16 3 5 2 2" xfId="12427" xr:uid="{00000000-0005-0000-0000-000080300000}"/>
    <cellStyle name="Normal 16 3 5 2 2 2" xfId="12428" xr:uid="{00000000-0005-0000-0000-000081300000}"/>
    <cellStyle name="Normal 16 3 5 2 2 2 2" xfId="12429" xr:uid="{00000000-0005-0000-0000-000082300000}"/>
    <cellStyle name="Normal 16 3 5 2 2 2_QR_TAB_1.4_1.5_1.11" xfId="12430" xr:uid="{00000000-0005-0000-0000-000083300000}"/>
    <cellStyle name="Normal 16 3 5 2 2 3" xfId="12431" xr:uid="{00000000-0005-0000-0000-000084300000}"/>
    <cellStyle name="Normal 16 3 5 2 2_QR_TAB_1.4_1.5_1.11" xfId="12432" xr:uid="{00000000-0005-0000-0000-000085300000}"/>
    <cellStyle name="Normal 16 3 5 2 3" xfId="12433" xr:uid="{00000000-0005-0000-0000-000086300000}"/>
    <cellStyle name="Normal 16 3 5 2 3 2" xfId="12434" xr:uid="{00000000-0005-0000-0000-000087300000}"/>
    <cellStyle name="Normal 16 3 5 2 3_QR_TAB_1.4_1.5_1.11" xfId="12435" xr:uid="{00000000-0005-0000-0000-000088300000}"/>
    <cellStyle name="Normal 16 3 5 2 4" xfId="12436" xr:uid="{00000000-0005-0000-0000-000089300000}"/>
    <cellStyle name="Normal 16 3 5 2_QR_TAB_1.4_1.5_1.11" xfId="12437" xr:uid="{00000000-0005-0000-0000-00008A300000}"/>
    <cellStyle name="Normal 16 3 5 3" xfId="12438" xr:uid="{00000000-0005-0000-0000-00008B300000}"/>
    <cellStyle name="Normal 16 3 5 3 2" xfId="12439" xr:uid="{00000000-0005-0000-0000-00008C300000}"/>
    <cellStyle name="Normal 16 3 5 3 2 2" xfId="12440" xr:uid="{00000000-0005-0000-0000-00008D300000}"/>
    <cellStyle name="Normal 16 3 5 3 2 2 2" xfId="12441" xr:uid="{00000000-0005-0000-0000-00008E300000}"/>
    <cellStyle name="Normal 16 3 5 3 2 2_QR_TAB_1.4_1.5_1.11" xfId="12442" xr:uid="{00000000-0005-0000-0000-00008F300000}"/>
    <cellStyle name="Normal 16 3 5 3 2 3" xfId="12443" xr:uid="{00000000-0005-0000-0000-000090300000}"/>
    <cellStyle name="Normal 16 3 5 3 2_QR_TAB_1.4_1.5_1.11" xfId="12444" xr:uid="{00000000-0005-0000-0000-000091300000}"/>
    <cellStyle name="Normal 16 3 5 3_QR_TAB_1.4_1.5_1.11" xfId="12445" xr:uid="{00000000-0005-0000-0000-000092300000}"/>
    <cellStyle name="Normal 16 3 5 4" xfId="12446" xr:uid="{00000000-0005-0000-0000-000093300000}"/>
    <cellStyle name="Normal 16 3 5 4 2" xfId="12447" xr:uid="{00000000-0005-0000-0000-000094300000}"/>
    <cellStyle name="Normal 16 3 5 4 2 2" xfId="12448" xr:uid="{00000000-0005-0000-0000-000095300000}"/>
    <cellStyle name="Normal 16 3 5 4 2_QR_TAB_1.4_1.5_1.11" xfId="12449" xr:uid="{00000000-0005-0000-0000-000096300000}"/>
    <cellStyle name="Normal 16 3 5 4 3" xfId="12450" xr:uid="{00000000-0005-0000-0000-000097300000}"/>
    <cellStyle name="Normal 16 3 5 4_QR_TAB_1.4_1.5_1.11" xfId="12451" xr:uid="{00000000-0005-0000-0000-000098300000}"/>
    <cellStyle name="Normal 16 3 5 5" xfId="12452" xr:uid="{00000000-0005-0000-0000-000099300000}"/>
    <cellStyle name="Normal 16 3 5 5 2" xfId="12453" xr:uid="{00000000-0005-0000-0000-00009A300000}"/>
    <cellStyle name="Normal 16 3 5 5_QR_TAB_1.4_1.5_1.11" xfId="12454" xr:uid="{00000000-0005-0000-0000-00009B300000}"/>
    <cellStyle name="Normal 16 3 5 6" xfId="12455" xr:uid="{00000000-0005-0000-0000-00009C300000}"/>
    <cellStyle name="Normal 16 3 5_checks flows" xfId="12456" xr:uid="{00000000-0005-0000-0000-00009D300000}"/>
    <cellStyle name="Normal 16 3 6" xfId="12457" xr:uid="{00000000-0005-0000-0000-00009E300000}"/>
    <cellStyle name="Normal 16 3 6 2" xfId="12458" xr:uid="{00000000-0005-0000-0000-00009F300000}"/>
    <cellStyle name="Normal 16 3 6 2 2" xfId="12459" xr:uid="{00000000-0005-0000-0000-0000A0300000}"/>
    <cellStyle name="Normal 16 3 6 2 2 2" xfId="12460" xr:uid="{00000000-0005-0000-0000-0000A1300000}"/>
    <cellStyle name="Normal 16 3 6 2 2 2 2" xfId="12461" xr:uid="{00000000-0005-0000-0000-0000A2300000}"/>
    <cellStyle name="Normal 16 3 6 2 2 2_QR_TAB_1.4_1.5_1.11" xfId="12462" xr:uid="{00000000-0005-0000-0000-0000A3300000}"/>
    <cellStyle name="Normal 16 3 6 2 2 3" xfId="12463" xr:uid="{00000000-0005-0000-0000-0000A4300000}"/>
    <cellStyle name="Normal 16 3 6 2 2_QR_TAB_1.4_1.5_1.11" xfId="12464" xr:uid="{00000000-0005-0000-0000-0000A5300000}"/>
    <cellStyle name="Normal 16 3 6 2 3" xfId="12465" xr:uid="{00000000-0005-0000-0000-0000A6300000}"/>
    <cellStyle name="Normal 16 3 6 2 3 2" xfId="12466" xr:uid="{00000000-0005-0000-0000-0000A7300000}"/>
    <cellStyle name="Normal 16 3 6 2 3_QR_TAB_1.4_1.5_1.11" xfId="12467" xr:uid="{00000000-0005-0000-0000-0000A8300000}"/>
    <cellStyle name="Normal 16 3 6 2 4" xfId="12468" xr:uid="{00000000-0005-0000-0000-0000A9300000}"/>
    <cellStyle name="Normal 16 3 6 2_QR_TAB_1.4_1.5_1.11" xfId="12469" xr:uid="{00000000-0005-0000-0000-0000AA300000}"/>
    <cellStyle name="Normal 16 3 6 3" xfId="12470" xr:uid="{00000000-0005-0000-0000-0000AB300000}"/>
    <cellStyle name="Normal 16 3 6 3 2" xfId="12471" xr:uid="{00000000-0005-0000-0000-0000AC300000}"/>
    <cellStyle name="Normal 16 3 6 3 2 2" xfId="12472" xr:uid="{00000000-0005-0000-0000-0000AD300000}"/>
    <cellStyle name="Normal 16 3 6 3 2 2 2" xfId="12473" xr:uid="{00000000-0005-0000-0000-0000AE300000}"/>
    <cellStyle name="Normal 16 3 6 3 2 2_QR_TAB_1.4_1.5_1.11" xfId="12474" xr:uid="{00000000-0005-0000-0000-0000AF300000}"/>
    <cellStyle name="Normal 16 3 6 3 2 3" xfId="12475" xr:uid="{00000000-0005-0000-0000-0000B0300000}"/>
    <cellStyle name="Normal 16 3 6 3 2_QR_TAB_1.4_1.5_1.11" xfId="12476" xr:uid="{00000000-0005-0000-0000-0000B1300000}"/>
    <cellStyle name="Normal 16 3 6 3_QR_TAB_1.4_1.5_1.11" xfId="12477" xr:uid="{00000000-0005-0000-0000-0000B2300000}"/>
    <cellStyle name="Normal 16 3 6 4" xfId="12478" xr:uid="{00000000-0005-0000-0000-0000B3300000}"/>
    <cellStyle name="Normal 16 3 6 4 2" xfId="12479" xr:uid="{00000000-0005-0000-0000-0000B4300000}"/>
    <cellStyle name="Normal 16 3 6 4 2 2" xfId="12480" xr:uid="{00000000-0005-0000-0000-0000B5300000}"/>
    <cellStyle name="Normal 16 3 6 4 2_QR_TAB_1.4_1.5_1.11" xfId="12481" xr:uid="{00000000-0005-0000-0000-0000B6300000}"/>
    <cellStyle name="Normal 16 3 6 4 3" xfId="12482" xr:uid="{00000000-0005-0000-0000-0000B7300000}"/>
    <cellStyle name="Normal 16 3 6 4_QR_TAB_1.4_1.5_1.11" xfId="12483" xr:uid="{00000000-0005-0000-0000-0000B8300000}"/>
    <cellStyle name="Normal 16 3 6 5" xfId="12484" xr:uid="{00000000-0005-0000-0000-0000B9300000}"/>
    <cellStyle name="Normal 16 3 6 5 2" xfId="12485" xr:uid="{00000000-0005-0000-0000-0000BA300000}"/>
    <cellStyle name="Normal 16 3 6 5_QR_TAB_1.4_1.5_1.11" xfId="12486" xr:uid="{00000000-0005-0000-0000-0000BB300000}"/>
    <cellStyle name="Normal 16 3 6 6" xfId="12487" xr:uid="{00000000-0005-0000-0000-0000BC300000}"/>
    <cellStyle name="Normal 16 3 6_checks flows" xfId="12488" xr:uid="{00000000-0005-0000-0000-0000BD300000}"/>
    <cellStyle name="Normal 16 3 7" xfId="12489" xr:uid="{00000000-0005-0000-0000-0000BE300000}"/>
    <cellStyle name="Normal 16 3 7 2" xfId="12490" xr:uid="{00000000-0005-0000-0000-0000BF300000}"/>
    <cellStyle name="Normal 16 3 7 2 2" xfId="12491" xr:uid="{00000000-0005-0000-0000-0000C0300000}"/>
    <cellStyle name="Normal 16 3 7 2 2 2" xfId="12492" xr:uid="{00000000-0005-0000-0000-0000C1300000}"/>
    <cellStyle name="Normal 16 3 7 2 2 2 2" xfId="12493" xr:uid="{00000000-0005-0000-0000-0000C2300000}"/>
    <cellStyle name="Normal 16 3 7 2 2 2_QR_TAB_1.4_1.5_1.11" xfId="12494" xr:uid="{00000000-0005-0000-0000-0000C3300000}"/>
    <cellStyle name="Normal 16 3 7 2 2 3" xfId="12495" xr:uid="{00000000-0005-0000-0000-0000C4300000}"/>
    <cellStyle name="Normal 16 3 7 2 2_QR_TAB_1.4_1.5_1.11" xfId="12496" xr:uid="{00000000-0005-0000-0000-0000C5300000}"/>
    <cellStyle name="Normal 16 3 7 2 3" xfId="12497" xr:uid="{00000000-0005-0000-0000-0000C6300000}"/>
    <cellStyle name="Normal 16 3 7 2 3 2" xfId="12498" xr:uid="{00000000-0005-0000-0000-0000C7300000}"/>
    <cellStyle name="Normal 16 3 7 2 3_QR_TAB_1.4_1.5_1.11" xfId="12499" xr:uid="{00000000-0005-0000-0000-0000C8300000}"/>
    <cellStyle name="Normal 16 3 7 2 4" xfId="12500" xr:uid="{00000000-0005-0000-0000-0000C9300000}"/>
    <cellStyle name="Normal 16 3 7 2_QR_TAB_1.4_1.5_1.11" xfId="12501" xr:uid="{00000000-0005-0000-0000-0000CA300000}"/>
    <cellStyle name="Normal 16 3 7 3" xfId="12502" xr:uid="{00000000-0005-0000-0000-0000CB300000}"/>
    <cellStyle name="Normal 16 3 7 3 2" xfId="12503" xr:uid="{00000000-0005-0000-0000-0000CC300000}"/>
    <cellStyle name="Normal 16 3 7 3 2 2" xfId="12504" xr:uid="{00000000-0005-0000-0000-0000CD300000}"/>
    <cellStyle name="Normal 16 3 7 3 2_QR_TAB_1.4_1.5_1.11" xfId="12505" xr:uid="{00000000-0005-0000-0000-0000CE300000}"/>
    <cellStyle name="Normal 16 3 7 3 3" xfId="12506" xr:uid="{00000000-0005-0000-0000-0000CF300000}"/>
    <cellStyle name="Normal 16 3 7 3_QR_TAB_1.4_1.5_1.11" xfId="12507" xr:uid="{00000000-0005-0000-0000-0000D0300000}"/>
    <cellStyle name="Normal 16 3 7 4" xfId="12508" xr:uid="{00000000-0005-0000-0000-0000D1300000}"/>
    <cellStyle name="Normal 16 3 7 4 2" xfId="12509" xr:uid="{00000000-0005-0000-0000-0000D2300000}"/>
    <cellStyle name="Normal 16 3 7 4_QR_TAB_1.4_1.5_1.11" xfId="12510" xr:uid="{00000000-0005-0000-0000-0000D3300000}"/>
    <cellStyle name="Normal 16 3 7 5" xfId="12511" xr:uid="{00000000-0005-0000-0000-0000D4300000}"/>
    <cellStyle name="Normal 16 3 7_checks flows" xfId="12512" xr:uid="{00000000-0005-0000-0000-0000D5300000}"/>
    <cellStyle name="Normal 16 3 8" xfId="12513" xr:uid="{00000000-0005-0000-0000-0000D6300000}"/>
    <cellStyle name="Normal 16 3 8 2" xfId="12514" xr:uid="{00000000-0005-0000-0000-0000D7300000}"/>
    <cellStyle name="Normal 16 3 8 2 2" xfId="12515" xr:uid="{00000000-0005-0000-0000-0000D8300000}"/>
    <cellStyle name="Normal 16 3 8 2 2 2" xfId="12516" xr:uid="{00000000-0005-0000-0000-0000D9300000}"/>
    <cellStyle name="Normal 16 3 8 2 2_QR_TAB_1.4_1.5_1.11" xfId="12517" xr:uid="{00000000-0005-0000-0000-0000DA300000}"/>
    <cellStyle name="Normal 16 3 8 2 3" xfId="12518" xr:uid="{00000000-0005-0000-0000-0000DB300000}"/>
    <cellStyle name="Normal 16 3 8 2_QR_TAB_1.4_1.5_1.11" xfId="12519" xr:uid="{00000000-0005-0000-0000-0000DC300000}"/>
    <cellStyle name="Normal 16 3 8 3" xfId="12520" xr:uid="{00000000-0005-0000-0000-0000DD300000}"/>
    <cellStyle name="Normal 16 3 8 3 2" xfId="12521" xr:uid="{00000000-0005-0000-0000-0000DE300000}"/>
    <cellStyle name="Normal 16 3 8 3_QR_TAB_1.4_1.5_1.11" xfId="12522" xr:uid="{00000000-0005-0000-0000-0000DF300000}"/>
    <cellStyle name="Normal 16 3 8 4" xfId="12523" xr:uid="{00000000-0005-0000-0000-0000E0300000}"/>
    <cellStyle name="Normal 16 3 8_QR_TAB_1.4_1.5_1.11" xfId="12524" xr:uid="{00000000-0005-0000-0000-0000E1300000}"/>
    <cellStyle name="Normal 16 3 9" xfId="12525" xr:uid="{00000000-0005-0000-0000-0000E2300000}"/>
    <cellStyle name="Normal 16 3 9 2" xfId="12526" xr:uid="{00000000-0005-0000-0000-0000E3300000}"/>
    <cellStyle name="Normal 16 3 9 2 2" xfId="12527" xr:uid="{00000000-0005-0000-0000-0000E4300000}"/>
    <cellStyle name="Normal 16 3 9 2 2 2" xfId="12528" xr:uid="{00000000-0005-0000-0000-0000E5300000}"/>
    <cellStyle name="Normal 16 3 9 2 2_QR_TAB_1.4_1.5_1.11" xfId="12529" xr:uid="{00000000-0005-0000-0000-0000E6300000}"/>
    <cellStyle name="Normal 16 3 9 2 3" xfId="12530" xr:uid="{00000000-0005-0000-0000-0000E7300000}"/>
    <cellStyle name="Normal 16 3 9 2_QR_TAB_1.4_1.5_1.11" xfId="12531" xr:uid="{00000000-0005-0000-0000-0000E8300000}"/>
    <cellStyle name="Normal 16 3 9_QR_TAB_1.4_1.5_1.11" xfId="12532" xr:uid="{00000000-0005-0000-0000-0000E9300000}"/>
    <cellStyle name="Normal 16 3_checks flows" xfId="12533" xr:uid="{00000000-0005-0000-0000-0000EA300000}"/>
    <cellStyle name="Normal 16 4" xfId="12534" xr:uid="{00000000-0005-0000-0000-0000EB300000}"/>
    <cellStyle name="Normal 16 4 2" xfId="12535" xr:uid="{00000000-0005-0000-0000-0000EC300000}"/>
    <cellStyle name="Normal 16 4 2 2" xfId="12536" xr:uid="{00000000-0005-0000-0000-0000ED300000}"/>
    <cellStyle name="Normal 16 4 2 2 2" xfId="12537" xr:uid="{00000000-0005-0000-0000-0000EE300000}"/>
    <cellStyle name="Normal 16 4 2 2 2 2" xfId="12538" xr:uid="{00000000-0005-0000-0000-0000EF300000}"/>
    <cellStyle name="Normal 16 4 2 2 2 2 2" xfId="12539" xr:uid="{00000000-0005-0000-0000-0000F0300000}"/>
    <cellStyle name="Normal 16 4 2 2 2 2_QR_TAB_1.4_1.5_1.11" xfId="12540" xr:uid="{00000000-0005-0000-0000-0000F1300000}"/>
    <cellStyle name="Normal 16 4 2 2 2 3" xfId="12541" xr:uid="{00000000-0005-0000-0000-0000F2300000}"/>
    <cellStyle name="Normal 16 4 2 2 2_QR_TAB_1.4_1.5_1.11" xfId="12542" xr:uid="{00000000-0005-0000-0000-0000F3300000}"/>
    <cellStyle name="Normal 16 4 2 2 3" xfId="12543" xr:uid="{00000000-0005-0000-0000-0000F4300000}"/>
    <cellStyle name="Normal 16 4 2 2 3 2" xfId="12544" xr:uid="{00000000-0005-0000-0000-0000F5300000}"/>
    <cellStyle name="Normal 16 4 2 2 3_QR_TAB_1.4_1.5_1.11" xfId="12545" xr:uid="{00000000-0005-0000-0000-0000F6300000}"/>
    <cellStyle name="Normal 16 4 2 2 4" xfId="12546" xr:uid="{00000000-0005-0000-0000-0000F7300000}"/>
    <cellStyle name="Normal 16 4 2 2_QR_TAB_1.4_1.5_1.11" xfId="12547" xr:uid="{00000000-0005-0000-0000-0000F8300000}"/>
    <cellStyle name="Normal 16 4 2 3" xfId="12548" xr:uid="{00000000-0005-0000-0000-0000F9300000}"/>
    <cellStyle name="Normal 16 4 2 3 2" xfId="12549" xr:uid="{00000000-0005-0000-0000-0000FA300000}"/>
    <cellStyle name="Normal 16 4 2 3 2 2" xfId="12550" xr:uid="{00000000-0005-0000-0000-0000FB300000}"/>
    <cellStyle name="Normal 16 4 2 3 2 2 2" xfId="12551" xr:uid="{00000000-0005-0000-0000-0000FC300000}"/>
    <cellStyle name="Normal 16 4 2 3 2 2_QR_TAB_1.4_1.5_1.11" xfId="12552" xr:uid="{00000000-0005-0000-0000-0000FD300000}"/>
    <cellStyle name="Normal 16 4 2 3 2 3" xfId="12553" xr:uid="{00000000-0005-0000-0000-0000FE300000}"/>
    <cellStyle name="Normal 16 4 2 3 2_QR_TAB_1.4_1.5_1.11" xfId="12554" xr:uid="{00000000-0005-0000-0000-0000FF300000}"/>
    <cellStyle name="Normal 16 4 2 3_QR_TAB_1.4_1.5_1.11" xfId="12555" xr:uid="{00000000-0005-0000-0000-000000310000}"/>
    <cellStyle name="Normal 16 4 2 4" xfId="12556" xr:uid="{00000000-0005-0000-0000-000001310000}"/>
    <cellStyle name="Normal 16 4 2 4 2" xfId="12557" xr:uid="{00000000-0005-0000-0000-000002310000}"/>
    <cellStyle name="Normal 16 4 2 4 2 2" xfId="12558" xr:uid="{00000000-0005-0000-0000-000003310000}"/>
    <cellStyle name="Normal 16 4 2 4 2_QR_TAB_1.4_1.5_1.11" xfId="12559" xr:uid="{00000000-0005-0000-0000-000004310000}"/>
    <cellStyle name="Normal 16 4 2 4 3" xfId="12560" xr:uid="{00000000-0005-0000-0000-000005310000}"/>
    <cellStyle name="Normal 16 4 2 4_QR_TAB_1.4_1.5_1.11" xfId="12561" xr:uid="{00000000-0005-0000-0000-000006310000}"/>
    <cellStyle name="Normal 16 4 2 5" xfId="12562" xr:uid="{00000000-0005-0000-0000-000007310000}"/>
    <cellStyle name="Normal 16 4 2 5 2" xfId="12563" xr:uid="{00000000-0005-0000-0000-000008310000}"/>
    <cellStyle name="Normal 16 4 2 5_QR_TAB_1.4_1.5_1.11" xfId="12564" xr:uid="{00000000-0005-0000-0000-000009310000}"/>
    <cellStyle name="Normal 16 4 2 6" xfId="12565" xr:uid="{00000000-0005-0000-0000-00000A310000}"/>
    <cellStyle name="Normal 16 4 2_checks flows" xfId="12566" xr:uid="{00000000-0005-0000-0000-00000B310000}"/>
    <cellStyle name="Normal 16 4 3" xfId="12567" xr:uid="{00000000-0005-0000-0000-00000C310000}"/>
    <cellStyle name="Normal 16 4 3 2" xfId="12568" xr:uid="{00000000-0005-0000-0000-00000D310000}"/>
    <cellStyle name="Normal 16 4 3 2 2" xfId="12569" xr:uid="{00000000-0005-0000-0000-00000E310000}"/>
    <cellStyle name="Normal 16 4 3 2 2 2" xfId="12570" xr:uid="{00000000-0005-0000-0000-00000F310000}"/>
    <cellStyle name="Normal 16 4 3 2 2 2 2" xfId="12571" xr:uid="{00000000-0005-0000-0000-000010310000}"/>
    <cellStyle name="Normal 16 4 3 2 2 2_QR_TAB_1.4_1.5_1.11" xfId="12572" xr:uid="{00000000-0005-0000-0000-000011310000}"/>
    <cellStyle name="Normal 16 4 3 2 2 3" xfId="12573" xr:uid="{00000000-0005-0000-0000-000012310000}"/>
    <cellStyle name="Normal 16 4 3 2 2_QR_TAB_1.4_1.5_1.11" xfId="12574" xr:uid="{00000000-0005-0000-0000-000013310000}"/>
    <cellStyle name="Normal 16 4 3 2 3" xfId="12575" xr:uid="{00000000-0005-0000-0000-000014310000}"/>
    <cellStyle name="Normal 16 4 3 2 3 2" xfId="12576" xr:uid="{00000000-0005-0000-0000-000015310000}"/>
    <cellStyle name="Normal 16 4 3 2 3_QR_TAB_1.4_1.5_1.11" xfId="12577" xr:uid="{00000000-0005-0000-0000-000016310000}"/>
    <cellStyle name="Normal 16 4 3 2 4" xfId="12578" xr:uid="{00000000-0005-0000-0000-000017310000}"/>
    <cellStyle name="Normal 16 4 3 2_QR_TAB_1.4_1.5_1.11" xfId="12579" xr:uid="{00000000-0005-0000-0000-000018310000}"/>
    <cellStyle name="Normal 16 4 3 3" xfId="12580" xr:uid="{00000000-0005-0000-0000-000019310000}"/>
    <cellStyle name="Normal 16 4 3 3 2" xfId="12581" xr:uid="{00000000-0005-0000-0000-00001A310000}"/>
    <cellStyle name="Normal 16 4 3 3 2 2" xfId="12582" xr:uid="{00000000-0005-0000-0000-00001B310000}"/>
    <cellStyle name="Normal 16 4 3 3 2_QR_TAB_1.4_1.5_1.11" xfId="12583" xr:uid="{00000000-0005-0000-0000-00001C310000}"/>
    <cellStyle name="Normal 16 4 3 3 3" xfId="12584" xr:uid="{00000000-0005-0000-0000-00001D310000}"/>
    <cellStyle name="Normal 16 4 3 3_QR_TAB_1.4_1.5_1.11" xfId="12585" xr:uid="{00000000-0005-0000-0000-00001E310000}"/>
    <cellStyle name="Normal 16 4 3 4" xfId="12586" xr:uid="{00000000-0005-0000-0000-00001F310000}"/>
    <cellStyle name="Normal 16 4 3 4 2" xfId="12587" xr:uid="{00000000-0005-0000-0000-000020310000}"/>
    <cellStyle name="Normal 16 4 3 4_QR_TAB_1.4_1.5_1.11" xfId="12588" xr:uid="{00000000-0005-0000-0000-000021310000}"/>
    <cellStyle name="Normal 16 4 3 5" xfId="12589" xr:uid="{00000000-0005-0000-0000-000022310000}"/>
    <cellStyle name="Normal 16 4 3_checks flows" xfId="12590" xr:uid="{00000000-0005-0000-0000-000023310000}"/>
    <cellStyle name="Normal 16 4 4" xfId="12591" xr:uid="{00000000-0005-0000-0000-000024310000}"/>
    <cellStyle name="Normal 16 4 4 2" xfId="12592" xr:uid="{00000000-0005-0000-0000-000025310000}"/>
    <cellStyle name="Normal 16 4 4 2 2" xfId="12593" xr:uid="{00000000-0005-0000-0000-000026310000}"/>
    <cellStyle name="Normal 16 4 4 2 2 2" xfId="12594" xr:uid="{00000000-0005-0000-0000-000027310000}"/>
    <cellStyle name="Normal 16 4 4 2 2_QR_TAB_1.4_1.5_1.11" xfId="12595" xr:uid="{00000000-0005-0000-0000-000028310000}"/>
    <cellStyle name="Normal 16 4 4 2 3" xfId="12596" xr:uid="{00000000-0005-0000-0000-000029310000}"/>
    <cellStyle name="Normal 16 4 4 2_QR_TAB_1.4_1.5_1.11" xfId="12597" xr:uid="{00000000-0005-0000-0000-00002A310000}"/>
    <cellStyle name="Normal 16 4 4 3" xfId="12598" xr:uid="{00000000-0005-0000-0000-00002B310000}"/>
    <cellStyle name="Normal 16 4 4 3 2" xfId="12599" xr:uid="{00000000-0005-0000-0000-00002C310000}"/>
    <cellStyle name="Normal 16 4 4 3_QR_TAB_1.4_1.5_1.11" xfId="12600" xr:uid="{00000000-0005-0000-0000-00002D310000}"/>
    <cellStyle name="Normal 16 4 4 4" xfId="12601" xr:uid="{00000000-0005-0000-0000-00002E310000}"/>
    <cellStyle name="Normal 16 4 4_QR_TAB_1.4_1.5_1.11" xfId="12602" xr:uid="{00000000-0005-0000-0000-00002F310000}"/>
    <cellStyle name="Normal 16 4 5" xfId="12603" xr:uid="{00000000-0005-0000-0000-000030310000}"/>
    <cellStyle name="Normal 16 4 5 2" xfId="12604" xr:uid="{00000000-0005-0000-0000-000031310000}"/>
    <cellStyle name="Normal 16 4 5 2 2" xfId="12605" xr:uid="{00000000-0005-0000-0000-000032310000}"/>
    <cellStyle name="Normal 16 4 5 2 2 2" xfId="12606" xr:uid="{00000000-0005-0000-0000-000033310000}"/>
    <cellStyle name="Normal 16 4 5 2 2_QR_TAB_1.4_1.5_1.11" xfId="12607" xr:uid="{00000000-0005-0000-0000-000034310000}"/>
    <cellStyle name="Normal 16 4 5 2 3" xfId="12608" xr:uid="{00000000-0005-0000-0000-000035310000}"/>
    <cellStyle name="Normal 16 4 5 2_QR_TAB_1.4_1.5_1.11" xfId="12609" xr:uid="{00000000-0005-0000-0000-000036310000}"/>
    <cellStyle name="Normal 16 4 5_QR_TAB_1.4_1.5_1.11" xfId="12610" xr:uid="{00000000-0005-0000-0000-000037310000}"/>
    <cellStyle name="Normal 16 4 6" xfId="12611" xr:uid="{00000000-0005-0000-0000-000038310000}"/>
    <cellStyle name="Normal 16 4 6 2" xfId="12612" xr:uid="{00000000-0005-0000-0000-000039310000}"/>
    <cellStyle name="Normal 16 4 6 2 2" xfId="12613" xr:uid="{00000000-0005-0000-0000-00003A310000}"/>
    <cellStyle name="Normal 16 4 6 2_QR_TAB_1.4_1.5_1.11" xfId="12614" xr:uid="{00000000-0005-0000-0000-00003B310000}"/>
    <cellStyle name="Normal 16 4 6 3" xfId="12615" xr:uid="{00000000-0005-0000-0000-00003C310000}"/>
    <cellStyle name="Normal 16 4 6_QR_TAB_1.4_1.5_1.11" xfId="12616" xr:uid="{00000000-0005-0000-0000-00003D310000}"/>
    <cellStyle name="Normal 16 4 7" xfId="12617" xr:uid="{00000000-0005-0000-0000-00003E310000}"/>
    <cellStyle name="Normal 16 4 7 2" xfId="12618" xr:uid="{00000000-0005-0000-0000-00003F310000}"/>
    <cellStyle name="Normal 16 4 7_QR_TAB_1.4_1.5_1.11" xfId="12619" xr:uid="{00000000-0005-0000-0000-000040310000}"/>
    <cellStyle name="Normal 16 4 8" xfId="12620" xr:uid="{00000000-0005-0000-0000-000041310000}"/>
    <cellStyle name="Normal 16 4_checks flows" xfId="12621" xr:uid="{00000000-0005-0000-0000-000042310000}"/>
    <cellStyle name="Normal 16 5" xfId="12622" xr:uid="{00000000-0005-0000-0000-000043310000}"/>
    <cellStyle name="Normal 16 5 2" xfId="12623" xr:uid="{00000000-0005-0000-0000-000044310000}"/>
    <cellStyle name="Normal 16 5 2 2" xfId="12624" xr:uid="{00000000-0005-0000-0000-000045310000}"/>
    <cellStyle name="Normal 16 5 2 2 2" xfId="12625" xr:uid="{00000000-0005-0000-0000-000046310000}"/>
    <cellStyle name="Normal 16 5 2 2 2 2" xfId="12626" xr:uid="{00000000-0005-0000-0000-000047310000}"/>
    <cellStyle name="Normal 16 5 2 2 2_QR_TAB_1.4_1.5_1.11" xfId="12627" xr:uid="{00000000-0005-0000-0000-000048310000}"/>
    <cellStyle name="Normal 16 5 2 2 3" xfId="12628" xr:uid="{00000000-0005-0000-0000-000049310000}"/>
    <cellStyle name="Normal 16 5 2 2_QR_TAB_1.4_1.5_1.11" xfId="12629" xr:uid="{00000000-0005-0000-0000-00004A310000}"/>
    <cellStyle name="Normal 16 5 2 3" xfId="12630" xr:uid="{00000000-0005-0000-0000-00004B310000}"/>
    <cellStyle name="Normal 16 5 2 3 2" xfId="12631" xr:uid="{00000000-0005-0000-0000-00004C310000}"/>
    <cellStyle name="Normal 16 5 2 3_QR_TAB_1.4_1.5_1.11" xfId="12632" xr:uid="{00000000-0005-0000-0000-00004D310000}"/>
    <cellStyle name="Normal 16 5 2 4" xfId="12633" xr:uid="{00000000-0005-0000-0000-00004E310000}"/>
    <cellStyle name="Normal 16 5 2_QR_TAB_1.4_1.5_1.11" xfId="12634" xr:uid="{00000000-0005-0000-0000-00004F310000}"/>
    <cellStyle name="Normal 16 5 3" xfId="12635" xr:uid="{00000000-0005-0000-0000-000050310000}"/>
    <cellStyle name="Normal 16 5 3 2" xfId="12636" xr:uid="{00000000-0005-0000-0000-000051310000}"/>
    <cellStyle name="Normal 16 5 3 2 2" xfId="12637" xr:uid="{00000000-0005-0000-0000-000052310000}"/>
    <cellStyle name="Normal 16 5 3 2 2 2" xfId="12638" xr:uid="{00000000-0005-0000-0000-000053310000}"/>
    <cellStyle name="Normal 16 5 3 2 2_QR_TAB_1.4_1.5_1.11" xfId="12639" xr:uid="{00000000-0005-0000-0000-000054310000}"/>
    <cellStyle name="Normal 16 5 3 2 3" xfId="12640" xr:uid="{00000000-0005-0000-0000-000055310000}"/>
    <cellStyle name="Normal 16 5 3 2_QR_TAB_1.4_1.5_1.11" xfId="12641" xr:uid="{00000000-0005-0000-0000-000056310000}"/>
    <cellStyle name="Normal 16 5 3_QR_TAB_1.4_1.5_1.11" xfId="12642" xr:uid="{00000000-0005-0000-0000-000057310000}"/>
    <cellStyle name="Normal 16 5 4" xfId="12643" xr:uid="{00000000-0005-0000-0000-000058310000}"/>
    <cellStyle name="Normal 16 5 4 2" xfId="12644" xr:uid="{00000000-0005-0000-0000-000059310000}"/>
    <cellStyle name="Normal 16 5 4 2 2" xfId="12645" xr:uid="{00000000-0005-0000-0000-00005A310000}"/>
    <cellStyle name="Normal 16 5 4 2_QR_TAB_1.4_1.5_1.11" xfId="12646" xr:uid="{00000000-0005-0000-0000-00005B310000}"/>
    <cellStyle name="Normal 16 5 4 3" xfId="12647" xr:uid="{00000000-0005-0000-0000-00005C310000}"/>
    <cellStyle name="Normal 16 5 4_QR_TAB_1.4_1.5_1.11" xfId="12648" xr:uid="{00000000-0005-0000-0000-00005D310000}"/>
    <cellStyle name="Normal 16 5 5" xfId="12649" xr:uid="{00000000-0005-0000-0000-00005E310000}"/>
    <cellStyle name="Normal 16 5 5 2" xfId="12650" xr:uid="{00000000-0005-0000-0000-00005F310000}"/>
    <cellStyle name="Normal 16 5 5_QR_TAB_1.4_1.5_1.11" xfId="12651" xr:uid="{00000000-0005-0000-0000-000060310000}"/>
    <cellStyle name="Normal 16 5 6" xfId="12652" xr:uid="{00000000-0005-0000-0000-000061310000}"/>
    <cellStyle name="Normal 16 5_checks flows" xfId="12653" xr:uid="{00000000-0005-0000-0000-000062310000}"/>
    <cellStyle name="Normal 16 6" xfId="12654" xr:uid="{00000000-0005-0000-0000-000063310000}"/>
    <cellStyle name="Normal 16 6 2" xfId="12655" xr:uid="{00000000-0005-0000-0000-000064310000}"/>
    <cellStyle name="Normal 16 6 2 2" xfId="12656" xr:uid="{00000000-0005-0000-0000-000065310000}"/>
    <cellStyle name="Normal 16 6 2 2 2" xfId="12657" xr:uid="{00000000-0005-0000-0000-000066310000}"/>
    <cellStyle name="Normal 16 6 2 2 2 2" xfId="12658" xr:uid="{00000000-0005-0000-0000-000067310000}"/>
    <cellStyle name="Normal 16 6 2 2 2_QR_TAB_1.4_1.5_1.11" xfId="12659" xr:uid="{00000000-0005-0000-0000-000068310000}"/>
    <cellStyle name="Normal 16 6 2 2 3" xfId="12660" xr:uid="{00000000-0005-0000-0000-000069310000}"/>
    <cellStyle name="Normal 16 6 2 2_QR_TAB_1.4_1.5_1.11" xfId="12661" xr:uid="{00000000-0005-0000-0000-00006A310000}"/>
    <cellStyle name="Normal 16 6 2 3" xfId="12662" xr:uid="{00000000-0005-0000-0000-00006B310000}"/>
    <cellStyle name="Normal 16 6 2 3 2" xfId="12663" xr:uid="{00000000-0005-0000-0000-00006C310000}"/>
    <cellStyle name="Normal 16 6 2 3_QR_TAB_1.4_1.5_1.11" xfId="12664" xr:uid="{00000000-0005-0000-0000-00006D310000}"/>
    <cellStyle name="Normal 16 6 2 4" xfId="12665" xr:uid="{00000000-0005-0000-0000-00006E310000}"/>
    <cellStyle name="Normal 16 6 2_QR_TAB_1.4_1.5_1.11" xfId="12666" xr:uid="{00000000-0005-0000-0000-00006F310000}"/>
    <cellStyle name="Normal 16 6 3" xfId="12667" xr:uid="{00000000-0005-0000-0000-000070310000}"/>
    <cellStyle name="Normal 16 6 3 2" xfId="12668" xr:uid="{00000000-0005-0000-0000-000071310000}"/>
    <cellStyle name="Normal 16 6 3 2 2" xfId="12669" xr:uid="{00000000-0005-0000-0000-000072310000}"/>
    <cellStyle name="Normal 16 6 3 2 2 2" xfId="12670" xr:uid="{00000000-0005-0000-0000-000073310000}"/>
    <cellStyle name="Normal 16 6 3 2 2_QR_TAB_1.4_1.5_1.11" xfId="12671" xr:uid="{00000000-0005-0000-0000-000074310000}"/>
    <cellStyle name="Normal 16 6 3 2 3" xfId="12672" xr:uid="{00000000-0005-0000-0000-000075310000}"/>
    <cellStyle name="Normal 16 6 3 2_QR_TAB_1.4_1.5_1.11" xfId="12673" xr:uid="{00000000-0005-0000-0000-000076310000}"/>
    <cellStyle name="Normal 16 6 3_QR_TAB_1.4_1.5_1.11" xfId="12674" xr:uid="{00000000-0005-0000-0000-000077310000}"/>
    <cellStyle name="Normal 16 6 4" xfId="12675" xr:uid="{00000000-0005-0000-0000-000078310000}"/>
    <cellStyle name="Normal 16 6 4 2" xfId="12676" xr:uid="{00000000-0005-0000-0000-000079310000}"/>
    <cellStyle name="Normal 16 6 4 2 2" xfId="12677" xr:uid="{00000000-0005-0000-0000-00007A310000}"/>
    <cellStyle name="Normal 16 6 4 2_QR_TAB_1.4_1.5_1.11" xfId="12678" xr:uid="{00000000-0005-0000-0000-00007B310000}"/>
    <cellStyle name="Normal 16 6 4 3" xfId="12679" xr:uid="{00000000-0005-0000-0000-00007C310000}"/>
    <cellStyle name="Normal 16 6 4_QR_TAB_1.4_1.5_1.11" xfId="12680" xr:uid="{00000000-0005-0000-0000-00007D310000}"/>
    <cellStyle name="Normal 16 6 5" xfId="12681" xr:uid="{00000000-0005-0000-0000-00007E310000}"/>
    <cellStyle name="Normal 16 6 5 2" xfId="12682" xr:uid="{00000000-0005-0000-0000-00007F310000}"/>
    <cellStyle name="Normal 16 6 5_QR_TAB_1.4_1.5_1.11" xfId="12683" xr:uid="{00000000-0005-0000-0000-000080310000}"/>
    <cellStyle name="Normal 16 6 6" xfId="12684" xr:uid="{00000000-0005-0000-0000-000081310000}"/>
    <cellStyle name="Normal 16 6_checks flows" xfId="12685" xr:uid="{00000000-0005-0000-0000-000082310000}"/>
    <cellStyle name="Normal 16 7" xfId="12686" xr:uid="{00000000-0005-0000-0000-000083310000}"/>
    <cellStyle name="Normal 16 7 2" xfId="12687" xr:uid="{00000000-0005-0000-0000-000084310000}"/>
    <cellStyle name="Normal 16 7 2 2" xfId="12688" xr:uid="{00000000-0005-0000-0000-000085310000}"/>
    <cellStyle name="Normal 16 7 2 2 2" xfId="12689" xr:uid="{00000000-0005-0000-0000-000086310000}"/>
    <cellStyle name="Normal 16 7 2 2 2 2" xfId="12690" xr:uid="{00000000-0005-0000-0000-000087310000}"/>
    <cellStyle name="Normal 16 7 2 2 2_QR_TAB_1.4_1.5_1.11" xfId="12691" xr:uid="{00000000-0005-0000-0000-000088310000}"/>
    <cellStyle name="Normal 16 7 2 2 3" xfId="12692" xr:uid="{00000000-0005-0000-0000-000089310000}"/>
    <cellStyle name="Normal 16 7 2 2_QR_TAB_1.4_1.5_1.11" xfId="12693" xr:uid="{00000000-0005-0000-0000-00008A310000}"/>
    <cellStyle name="Normal 16 7 2 3" xfId="12694" xr:uid="{00000000-0005-0000-0000-00008B310000}"/>
    <cellStyle name="Normal 16 7 2 3 2" xfId="12695" xr:uid="{00000000-0005-0000-0000-00008C310000}"/>
    <cellStyle name="Normal 16 7 2 3_QR_TAB_1.4_1.5_1.11" xfId="12696" xr:uid="{00000000-0005-0000-0000-00008D310000}"/>
    <cellStyle name="Normal 16 7 2 4" xfId="12697" xr:uid="{00000000-0005-0000-0000-00008E310000}"/>
    <cellStyle name="Normal 16 7 2_QR_TAB_1.4_1.5_1.11" xfId="12698" xr:uid="{00000000-0005-0000-0000-00008F310000}"/>
    <cellStyle name="Normal 16 7 3" xfId="12699" xr:uid="{00000000-0005-0000-0000-000090310000}"/>
    <cellStyle name="Normal 16 7 3 2" xfId="12700" xr:uid="{00000000-0005-0000-0000-000091310000}"/>
    <cellStyle name="Normal 16 7 3 2 2" xfId="12701" xr:uid="{00000000-0005-0000-0000-000092310000}"/>
    <cellStyle name="Normal 16 7 3 2 2 2" xfId="12702" xr:uid="{00000000-0005-0000-0000-000093310000}"/>
    <cellStyle name="Normal 16 7 3 2 2_QR_TAB_1.4_1.5_1.11" xfId="12703" xr:uid="{00000000-0005-0000-0000-000094310000}"/>
    <cellStyle name="Normal 16 7 3 2 3" xfId="12704" xr:uid="{00000000-0005-0000-0000-000095310000}"/>
    <cellStyle name="Normal 16 7 3 2_QR_TAB_1.4_1.5_1.11" xfId="12705" xr:uid="{00000000-0005-0000-0000-000096310000}"/>
    <cellStyle name="Normal 16 7 3_QR_TAB_1.4_1.5_1.11" xfId="12706" xr:uid="{00000000-0005-0000-0000-000097310000}"/>
    <cellStyle name="Normal 16 7 4" xfId="12707" xr:uid="{00000000-0005-0000-0000-000098310000}"/>
    <cellStyle name="Normal 16 7 4 2" xfId="12708" xr:uid="{00000000-0005-0000-0000-000099310000}"/>
    <cellStyle name="Normal 16 7 4 2 2" xfId="12709" xr:uid="{00000000-0005-0000-0000-00009A310000}"/>
    <cellStyle name="Normal 16 7 4 2_QR_TAB_1.4_1.5_1.11" xfId="12710" xr:uid="{00000000-0005-0000-0000-00009B310000}"/>
    <cellStyle name="Normal 16 7 4 3" xfId="12711" xr:uid="{00000000-0005-0000-0000-00009C310000}"/>
    <cellStyle name="Normal 16 7 4_QR_TAB_1.4_1.5_1.11" xfId="12712" xr:uid="{00000000-0005-0000-0000-00009D310000}"/>
    <cellStyle name="Normal 16 7 5" xfId="12713" xr:uid="{00000000-0005-0000-0000-00009E310000}"/>
    <cellStyle name="Normal 16 7 5 2" xfId="12714" xr:uid="{00000000-0005-0000-0000-00009F310000}"/>
    <cellStyle name="Normal 16 7 5_QR_TAB_1.4_1.5_1.11" xfId="12715" xr:uid="{00000000-0005-0000-0000-0000A0310000}"/>
    <cellStyle name="Normal 16 7 6" xfId="12716" xr:uid="{00000000-0005-0000-0000-0000A1310000}"/>
    <cellStyle name="Normal 16 7_checks flows" xfId="12717" xr:uid="{00000000-0005-0000-0000-0000A2310000}"/>
    <cellStyle name="Normal 16 8" xfId="12718" xr:uid="{00000000-0005-0000-0000-0000A3310000}"/>
    <cellStyle name="Normal 16 8 2" xfId="12719" xr:uid="{00000000-0005-0000-0000-0000A4310000}"/>
    <cellStyle name="Normal 16 8 2 2" xfId="12720" xr:uid="{00000000-0005-0000-0000-0000A5310000}"/>
    <cellStyle name="Normal 16 8 2 2 2" xfId="12721" xr:uid="{00000000-0005-0000-0000-0000A6310000}"/>
    <cellStyle name="Normal 16 8 2 2 2 2" xfId="12722" xr:uid="{00000000-0005-0000-0000-0000A7310000}"/>
    <cellStyle name="Normal 16 8 2 2 2_QR_TAB_1.4_1.5_1.11" xfId="12723" xr:uid="{00000000-0005-0000-0000-0000A8310000}"/>
    <cellStyle name="Normal 16 8 2 2 3" xfId="12724" xr:uid="{00000000-0005-0000-0000-0000A9310000}"/>
    <cellStyle name="Normal 16 8 2 2_QR_TAB_1.4_1.5_1.11" xfId="12725" xr:uid="{00000000-0005-0000-0000-0000AA310000}"/>
    <cellStyle name="Normal 16 8 2 3" xfId="12726" xr:uid="{00000000-0005-0000-0000-0000AB310000}"/>
    <cellStyle name="Normal 16 8 2 3 2" xfId="12727" xr:uid="{00000000-0005-0000-0000-0000AC310000}"/>
    <cellStyle name="Normal 16 8 2 3_QR_TAB_1.4_1.5_1.11" xfId="12728" xr:uid="{00000000-0005-0000-0000-0000AD310000}"/>
    <cellStyle name="Normal 16 8 2 4" xfId="12729" xr:uid="{00000000-0005-0000-0000-0000AE310000}"/>
    <cellStyle name="Normal 16 8 2_QR_TAB_1.4_1.5_1.11" xfId="12730" xr:uid="{00000000-0005-0000-0000-0000AF310000}"/>
    <cellStyle name="Normal 16 8 3" xfId="12731" xr:uid="{00000000-0005-0000-0000-0000B0310000}"/>
    <cellStyle name="Normal 16 8 3 2" xfId="12732" xr:uid="{00000000-0005-0000-0000-0000B1310000}"/>
    <cellStyle name="Normal 16 8 3 2 2" xfId="12733" xr:uid="{00000000-0005-0000-0000-0000B2310000}"/>
    <cellStyle name="Normal 16 8 3 2 2 2" xfId="12734" xr:uid="{00000000-0005-0000-0000-0000B3310000}"/>
    <cellStyle name="Normal 16 8 3 2 2_QR_TAB_1.4_1.5_1.11" xfId="12735" xr:uid="{00000000-0005-0000-0000-0000B4310000}"/>
    <cellStyle name="Normal 16 8 3 2 3" xfId="12736" xr:uid="{00000000-0005-0000-0000-0000B5310000}"/>
    <cellStyle name="Normal 16 8 3 2_QR_TAB_1.4_1.5_1.11" xfId="12737" xr:uid="{00000000-0005-0000-0000-0000B6310000}"/>
    <cellStyle name="Normal 16 8 3_QR_TAB_1.4_1.5_1.11" xfId="12738" xr:uid="{00000000-0005-0000-0000-0000B7310000}"/>
    <cellStyle name="Normal 16 8 4" xfId="12739" xr:uid="{00000000-0005-0000-0000-0000B8310000}"/>
    <cellStyle name="Normal 16 8 4 2" xfId="12740" xr:uid="{00000000-0005-0000-0000-0000B9310000}"/>
    <cellStyle name="Normal 16 8 4 2 2" xfId="12741" xr:uid="{00000000-0005-0000-0000-0000BA310000}"/>
    <cellStyle name="Normal 16 8 4 2_QR_TAB_1.4_1.5_1.11" xfId="12742" xr:uid="{00000000-0005-0000-0000-0000BB310000}"/>
    <cellStyle name="Normal 16 8 4 3" xfId="12743" xr:uid="{00000000-0005-0000-0000-0000BC310000}"/>
    <cellStyle name="Normal 16 8 4_QR_TAB_1.4_1.5_1.11" xfId="12744" xr:uid="{00000000-0005-0000-0000-0000BD310000}"/>
    <cellStyle name="Normal 16 8 5" xfId="12745" xr:uid="{00000000-0005-0000-0000-0000BE310000}"/>
    <cellStyle name="Normal 16 8 5 2" xfId="12746" xr:uid="{00000000-0005-0000-0000-0000BF310000}"/>
    <cellStyle name="Normal 16 8 5_QR_TAB_1.4_1.5_1.11" xfId="12747" xr:uid="{00000000-0005-0000-0000-0000C0310000}"/>
    <cellStyle name="Normal 16 8 6" xfId="12748" xr:uid="{00000000-0005-0000-0000-0000C1310000}"/>
    <cellStyle name="Normal 16 8_checks flows" xfId="12749" xr:uid="{00000000-0005-0000-0000-0000C2310000}"/>
    <cellStyle name="Normal 16 9" xfId="12750" xr:uid="{00000000-0005-0000-0000-0000C3310000}"/>
    <cellStyle name="Normal 16 9 2" xfId="12751" xr:uid="{00000000-0005-0000-0000-0000C4310000}"/>
    <cellStyle name="Normal 16 9 2 2" xfId="12752" xr:uid="{00000000-0005-0000-0000-0000C5310000}"/>
    <cellStyle name="Normal 16 9 2 2 2" xfId="12753" xr:uid="{00000000-0005-0000-0000-0000C6310000}"/>
    <cellStyle name="Normal 16 9 2 2 2 2" xfId="12754" xr:uid="{00000000-0005-0000-0000-0000C7310000}"/>
    <cellStyle name="Normal 16 9 2 2 2_QR_TAB_1.4_1.5_1.11" xfId="12755" xr:uid="{00000000-0005-0000-0000-0000C8310000}"/>
    <cellStyle name="Normal 16 9 2 2 3" xfId="12756" xr:uid="{00000000-0005-0000-0000-0000C9310000}"/>
    <cellStyle name="Normal 16 9 2 2_QR_TAB_1.4_1.5_1.11" xfId="12757" xr:uid="{00000000-0005-0000-0000-0000CA310000}"/>
    <cellStyle name="Normal 16 9 2 3" xfId="12758" xr:uid="{00000000-0005-0000-0000-0000CB310000}"/>
    <cellStyle name="Normal 16 9 2 3 2" xfId="12759" xr:uid="{00000000-0005-0000-0000-0000CC310000}"/>
    <cellStyle name="Normal 16 9 2 3_QR_TAB_1.4_1.5_1.11" xfId="12760" xr:uid="{00000000-0005-0000-0000-0000CD310000}"/>
    <cellStyle name="Normal 16 9 2 4" xfId="12761" xr:uid="{00000000-0005-0000-0000-0000CE310000}"/>
    <cellStyle name="Normal 16 9 2_QR_TAB_1.4_1.5_1.11" xfId="12762" xr:uid="{00000000-0005-0000-0000-0000CF310000}"/>
    <cellStyle name="Normal 16 9 3" xfId="12763" xr:uid="{00000000-0005-0000-0000-0000D0310000}"/>
    <cellStyle name="Normal 16 9 3 2" xfId="12764" xr:uid="{00000000-0005-0000-0000-0000D1310000}"/>
    <cellStyle name="Normal 16 9 3 2 2" xfId="12765" xr:uid="{00000000-0005-0000-0000-0000D2310000}"/>
    <cellStyle name="Normal 16 9 3 2_QR_TAB_1.4_1.5_1.11" xfId="12766" xr:uid="{00000000-0005-0000-0000-0000D3310000}"/>
    <cellStyle name="Normal 16 9 3 3" xfId="12767" xr:uid="{00000000-0005-0000-0000-0000D4310000}"/>
    <cellStyle name="Normal 16 9 3_QR_TAB_1.4_1.5_1.11" xfId="12768" xr:uid="{00000000-0005-0000-0000-0000D5310000}"/>
    <cellStyle name="Normal 16 9 4" xfId="12769" xr:uid="{00000000-0005-0000-0000-0000D6310000}"/>
    <cellStyle name="Normal 16 9 4 2" xfId="12770" xr:uid="{00000000-0005-0000-0000-0000D7310000}"/>
    <cellStyle name="Normal 16 9 4_QR_TAB_1.4_1.5_1.11" xfId="12771" xr:uid="{00000000-0005-0000-0000-0000D8310000}"/>
    <cellStyle name="Normal 16 9 5" xfId="12772" xr:uid="{00000000-0005-0000-0000-0000D9310000}"/>
    <cellStyle name="Normal 16 9_checks flows" xfId="12773" xr:uid="{00000000-0005-0000-0000-0000DA310000}"/>
    <cellStyle name="Normal 16_AL2" xfId="12774" xr:uid="{00000000-0005-0000-0000-0000DB310000}"/>
    <cellStyle name="Normal 17" xfId="12775" xr:uid="{00000000-0005-0000-0000-0000DC310000}"/>
    <cellStyle name="Normal 17 10" xfId="12776" xr:uid="{00000000-0005-0000-0000-0000DD310000}"/>
    <cellStyle name="Normal 17 10 2" xfId="12777" xr:uid="{00000000-0005-0000-0000-0000DE310000}"/>
    <cellStyle name="Normal 17 10 2 2" xfId="12778" xr:uid="{00000000-0005-0000-0000-0000DF310000}"/>
    <cellStyle name="Normal 17 10 2 2 2" xfId="12779" xr:uid="{00000000-0005-0000-0000-0000E0310000}"/>
    <cellStyle name="Normal 17 10 2 2_QR_TAB_1.4_1.5_1.11" xfId="12780" xr:uid="{00000000-0005-0000-0000-0000E1310000}"/>
    <cellStyle name="Normal 17 10 2 3" xfId="12781" xr:uid="{00000000-0005-0000-0000-0000E2310000}"/>
    <cellStyle name="Normal 17 10 2_QR_TAB_1.4_1.5_1.11" xfId="12782" xr:uid="{00000000-0005-0000-0000-0000E3310000}"/>
    <cellStyle name="Normal 17 10 3" xfId="12783" xr:uid="{00000000-0005-0000-0000-0000E4310000}"/>
    <cellStyle name="Normal 17 10 3 2" xfId="12784" xr:uid="{00000000-0005-0000-0000-0000E5310000}"/>
    <cellStyle name="Normal 17 10 3_QR_TAB_1.4_1.5_1.11" xfId="12785" xr:uid="{00000000-0005-0000-0000-0000E6310000}"/>
    <cellStyle name="Normal 17 10 4" xfId="12786" xr:uid="{00000000-0005-0000-0000-0000E7310000}"/>
    <cellStyle name="Normal 17 10_QR_TAB_1.4_1.5_1.11" xfId="12787" xr:uid="{00000000-0005-0000-0000-0000E8310000}"/>
    <cellStyle name="Normal 17 11" xfId="12788" xr:uid="{00000000-0005-0000-0000-0000E9310000}"/>
    <cellStyle name="Normal 17 11 2" xfId="12789" xr:uid="{00000000-0005-0000-0000-0000EA310000}"/>
    <cellStyle name="Normal 17 11 2 2" xfId="12790" xr:uid="{00000000-0005-0000-0000-0000EB310000}"/>
    <cellStyle name="Normal 17 11 2 2 2" xfId="12791" xr:uid="{00000000-0005-0000-0000-0000EC310000}"/>
    <cellStyle name="Normal 17 11 2 2_QR_TAB_1.4_1.5_1.11" xfId="12792" xr:uid="{00000000-0005-0000-0000-0000ED310000}"/>
    <cellStyle name="Normal 17 11 2 3" xfId="12793" xr:uid="{00000000-0005-0000-0000-0000EE310000}"/>
    <cellStyle name="Normal 17 11 2_QR_TAB_1.4_1.5_1.11" xfId="12794" xr:uid="{00000000-0005-0000-0000-0000EF310000}"/>
    <cellStyle name="Normal 17 11_QR_TAB_1.4_1.5_1.11" xfId="12795" xr:uid="{00000000-0005-0000-0000-0000F0310000}"/>
    <cellStyle name="Normal 17 12" xfId="12796" xr:uid="{00000000-0005-0000-0000-0000F1310000}"/>
    <cellStyle name="Normal 17 12 2" xfId="12797" xr:uid="{00000000-0005-0000-0000-0000F2310000}"/>
    <cellStyle name="Normal 17 12 2 2" xfId="12798" xr:uid="{00000000-0005-0000-0000-0000F3310000}"/>
    <cellStyle name="Normal 17 12 2_QR_TAB_1.4_1.5_1.11" xfId="12799" xr:uid="{00000000-0005-0000-0000-0000F4310000}"/>
    <cellStyle name="Normal 17 12 3" xfId="12800" xr:uid="{00000000-0005-0000-0000-0000F5310000}"/>
    <cellStyle name="Normal 17 12_QR_TAB_1.4_1.5_1.11" xfId="12801" xr:uid="{00000000-0005-0000-0000-0000F6310000}"/>
    <cellStyle name="Normal 17 13" xfId="12802" xr:uid="{00000000-0005-0000-0000-0000F7310000}"/>
    <cellStyle name="Normal 17 13 2" xfId="12803" xr:uid="{00000000-0005-0000-0000-0000F8310000}"/>
    <cellStyle name="Normal 17 13_QR_TAB_1.4_1.5_1.11" xfId="12804" xr:uid="{00000000-0005-0000-0000-0000F9310000}"/>
    <cellStyle name="Normal 17 14" xfId="12805" xr:uid="{00000000-0005-0000-0000-0000FA310000}"/>
    <cellStyle name="Normal 17 2" xfId="12806" xr:uid="{00000000-0005-0000-0000-0000FB310000}"/>
    <cellStyle name="Normal 17 2 10" xfId="12807" xr:uid="{00000000-0005-0000-0000-0000FC310000}"/>
    <cellStyle name="Normal 17 2 10 2" xfId="12808" xr:uid="{00000000-0005-0000-0000-0000FD310000}"/>
    <cellStyle name="Normal 17 2 10 2 2" xfId="12809" xr:uid="{00000000-0005-0000-0000-0000FE310000}"/>
    <cellStyle name="Normal 17 2 10 2 2 2" xfId="12810" xr:uid="{00000000-0005-0000-0000-0000FF310000}"/>
    <cellStyle name="Normal 17 2 10 2 2_QR_TAB_1.4_1.5_1.11" xfId="12811" xr:uid="{00000000-0005-0000-0000-000000320000}"/>
    <cellStyle name="Normal 17 2 10 2 3" xfId="12812" xr:uid="{00000000-0005-0000-0000-000001320000}"/>
    <cellStyle name="Normal 17 2 10 2_QR_TAB_1.4_1.5_1.11" xfId="12813" xr:uid="{00000000-0005-0000-0000-000002320000}"/>
    <cellStyle name="Normal 17 2 10_QR_TAB_1.4_1.5_1.11" xfId="12814" xr:uid="{00000000-0005-0000-0000-000003320000}"/>
    <cellStyle name="Normal 17 2 11" xfId="12815" xr:uid="{00000000-0005-0000-0000-000004320000}"/>
    <cellStyle name="Normal 17 2 11 2" xfId="12816" xr:uid="{00000000-0005-0000-0000-000005320000}"/>
    <cellStyle name="Normal 17 2 11 2 2" xfId="12817" xr:uid="{00000000-0005-0000-0000-000006320000}"/>
    <cellStyle name="Normal 17 2 11 2_QR_TAB_1.4_1.5_1.11" xfId="12818" xr:uid="{00000000-0005-0000-0000-000007320000}"/>
    <cellStyle name="Normal 17 2 11 3" xfId="12819" xr:uid="{00000000-0005-0000-0000-000008320000}"/>
    <cellStyle name="Normal 17 2 11_QR_TAB_1.4_1.5_1.11" xfId="12820" xr:uid="{00000000-0005-0000-0000-000009320000}"/>
    <cellStyle name="Normal 17 2 12" xfId="12821" xr:uid="{00000000-0005-0000-0000-00000A320000}"/>
    <cellStyle name="Normal 17 2 12 2" xfId="12822" xr:uid="{00000000-0005-0000-0000-00000B320000}"/>
    <cellStyle name="Normal 17 2 12_QR_TAB_1.4_1.5_1.11" xfId="12823" xr:uid="{00000000-0005-0000-0000-00000C320000}"/>
    <cellStyle name="Normal 17 2 13" xfId="12824" xr:uid="{00000000-0005-0000-0000-00000D320000}"/>
    <cellStyle name="Normal 17 2 2" xfId="12825" xr:uid="{00000000-0005-0000-0000-00000E320000}"/>
    <cellStyle name="Normal 17 2 2 10" xfId="12826" xr:uid="{00000000-0005-0000-0000-00000F320000}"/>
    <cellStyle name="Normal 17 2 2 10 2" xfId="12827" xr:uid="{00000000-0005-0000-0000-000010320000}"/>
    <cellStyle name="Normal 17 2 2 10 2 2" xfId="12828" xr:uid="{00000000-0005-0000-0000-000011320000}"/>
    <cellStyle name="Normal 17 2 2 10 2_QR_TAB_1.4_1.5_1.11" xfId="12829" xr:uid="{00000000-0005-0000-0000-000012320000}"/>
    <cellStyle name="Normal 17 2 2 10 3" xfId="12830" xr:uid="{00000000-0005-0000-0000-000013320000}"/>
    <cellStyle name="Normal 17 2 2 10_QR_TAB_1.4_1.5_1.11" xfId="12831" xr:uid="{00000000-0005-0000-0000-000014320000}"/>
    <cellStyle name="Normal 17 2 2 11" xfId="12832" xr:uid="{00000000-0005-0000-0000-000015320000}"/>
    <cellStyle name="Normal 17 2 2 11 2" xfId="12833" xr:uid="{00000000-0005-0000-0000-000016320000}"/>
    <cellStyle name="Normal 17 2 2 11_QR_TAB_1.4_1.5_1.11" xfId="12834" xr:uid="{00000000-0005-0000-0000-000017320000}"/>
    <cellStyle name="Normal 17 2 2 12" xfId="12835" xr:uid="{00000000-0005-0000-0000-000018320000}"/>
    <cellStyle name="Normal 17 2 2 2" xfId="12836" xr:uid="{00000000-0005-0000-0000-000019320000}"/>
    <cellStyle name="Normal 17 2 2 2 2" xfId="12837" xr:uid="{00000000-0005-0000-0000-00001A320000}"/>
    <cellStyle name="Normal 17 2 2 2 2 2" xfId="12838" xr:uid="{00000000-0005-0000-0000-00001B320000}"/>
    <cellStyle name="Normal 17 2 2 2 2 2 2" xfId="12839" xr:uid="{00000000-0005-0000-0000-00001C320000}"/>
    <cellStyle name="Normal 17 2 2 2 2 2 2 2" xfId="12840" xr:uid="{00000000-0005-0000-0000-00001D320000}"/>
    <cellStyle name="Normal 17 2 2 2 2 2 2 2 2" xfId="12841" xr:uid="{00000000-0005-0000-0000-00001E320000}"/>
    <cellStyle name="Normal 17 2 2 2 2 2 2 2_QR_TAB_1.4_1.5_1.11" xfId="12842" xr:uid="{00000000-0005-0000-0000-00001F320000}"/>
    <cellStyle name="Normal 17 2 2 2 2 2 2 3" xfId="12843" xr:uid="{00000000-0005-0000-0000-000020320000}"/>
    <cellStyle name="Normal 17 2 2 2 2 2 2_QR_TAB_1.4_1.5_1.11" xfId="12844" xr:uid="{00000000-0005-0000-0000-000021320000}"/>
    <cellStyle name="Normal 17 2 2 2 2 2 3" xfId="12845" xr:uid="{00000000-0005-0000-0000-000022320000}"/>
    <cellStyle name="Normal 17 2 2 2 2 2 3 2" xfId="12846" xr:uid="{00000000-0005-0000-0000-000023320000}"/>
    <cellStyle name="Normal 17 2 2 2 2 2 3_QR_TAB_1.4_1.5_1.11" xfId="12847" xr:uid="{00000000-0005-0000-0000-000024320000}"/>
    <cellStyle name="Normal 17 2 2 2 2 2 4" xfId="12848" xr:uid="{00000000-0005-0000-0000-000025320000}"/>
    <cellStyle name="Normal 17 2 2 2 2 2_QR_TAB_1.4_1.5_1.11" xfId="12849" xr:uid="{00000000-0005-0000-0000-000026320000}"/>
    <cellStyle name="Normal 17 2 2 2 2 3" xfId="12850" xr:uid="{00000000-0005-0000-0000-000027320000}"/>
    <cellStyle name="Normal 17 2 2 2 2 3 2" xfId="12851" xr:uid="{00000000-0005-0000-0000-000028320000}"/>
    <cellStyle name="Normal 17 2 2 2 2 3 2 2" xfId="12852" xr:uid="{00000000-0005-0000-0000-000029320000}"/>
    <cellStyle name="Normal 17 2 2 2 2 3 2 2 2" xfId="12853" xr:uid="{00000000-0005-0000-0000-00002A320000}"/>
    <cellStyle name="Normal 17 2 2 2 2 3 2 2_QR_TAB_1.4_1.5_1.11" xfId="12854" xr:uid="{00000000-0005-0000-0000-00002B320000}"/>
    <cellStyle name="Normal 17 2 2 2 2 3 2 3" xfId="12855" xr:uid="{00000000-0005-0000-0000-00002C320000}"/>
    <cellStyle name="Normal 17 2 2 2 2 3 2_QR_TAB_1.4_1.5_1.11" xfId="12856" xr:uid="{00000000-0005-0000-0000-00002D320000}"/>
    <cellStyle name="Normal 17 2 2 2 2 3_QR_TAB_1.4_1.5_1.11" xfId="12857" xr:uid="{00000000-0005-0000-0000-00002E320000}"/>
    <cellStyle name="Normal 17 2 2 2 2 4" xfId="12858" xr:uid="{00000000-0005-0000-0000-00002F320000}"/>
    <cellStyle name="Normal 17 2 2 2 2 4 2" xfId="12859" xr:uid="{00000000-0005-0000-0000-000030320000}"/>
    <cellStyle name="Normal 17 2 2 2 2 4 2 2" xfId="12860" xr:uid="{00000000-0005-0000-0000-000031320000}"/>
    <cellStyle name="Normal 17 2 2 2 2 4 2_QR_TAB_1.4_1.5_1.11" xfId="12861" xr:uid="{00000000-0005-0000-0000-000032320000}"/>
    <cellStyle name="Normal 17 2 2 2 2 4 3" xfId="12862" xr:uid="{00000000-0005-0000-0000-000033320000}"/>
    <cellStyle name="Normal 17 2 2 2 2 4_QR_TAB_1.4_1.5_1.11" xfId="12863" xr:uid="{00000000-0005-0000-0000-000034320000}"/>
    <cellStyle name="Normal 17 2 2 2 2 5" xfId="12864" xr:uid="{00000000-0005-0000-0000-000035320000}"/>
    <cellStyle name="Normal 17 2 2 2 2 5 2" xfId="12865" xr:uid="{00000000-0005-0000-0000-000036320000}"/>
    <cellStyle name="Normal 17 2 2 2 2 5_QR_TAB_1.4_1.5_1.11" xfId="12866" xr:uid="{00000000-0005-0000-0000-000037320000}"/>
    <cellStyle name="Normal 17 2 2 2 2 6" xfId="12867" xr:uid="{00000000-0005-0000-0000-000038320000}"/>
    <cellStyle name="Normal 17 2 2 2 2_checks flows" xfId="12868" xr:uid="{00000000-0005-0000-0000-000039320000}"/>
    <cellStyle name="Normal 17 2 2 2 3" xfId="12869" xr:uid="{00000000-0005-0000-0000-00003A320000}"/>
    <cellStyle name="Normal 17 2 2 2 3 2" xfId="12870" xr:uid="{00000000-0005-0000-0000-00003B320000}"/>
    <cellStyle name="Normal 17 2 2 2 3 2 2" xfId="12871" xr:uid="{00000000-0005-0000-0000-00003C320000}"/>
    <cellStyle name="Normal 17 2 2 2 3 2 2 2" xfId="12872" xr:uid="{00000000-0005-0000-0000-00003D320000}"/>
    <cellStyle name="Normal 17 2 2 2 3 2 2 2 2" xfId="12873" xr:uid="{00000000-0005-0000-0000-00003E320000}"/>
    <cellStyle name="Normal 17 2 2 2 3 2 2 2_QR_TAB_1.4_1.5_1.11" xfId="12874" xr:uid="{00000000-0005-0000-0000-00003F320000}"/>
    <cellStyle name="Normal 17 2 2 2 3 2 2 3" xfId="12875" xr:uid="{00000000-0005-0000-0000-000040320000}"/>
    <cellStyle name="Normal 17 2 2 2 3 2 2_QR_TAB_1.4_1.5_1.11" xfId="12876" xr:uid="{00000000-0005-0000-0000-000041320000}"/>
    <cellStyle name="Normal 17 2 2 2 3 2 3" xfId="12877" xr:uid="{00000000-0005-0000-0000-000042320000}"/>
    <cellStyle name="Normal 17 2 2 2 3 2 3 2" xfId="12878" xr:uid="{00000000-0005-0000-0000-000043320000}"/>
    <cellStyle name="Normal 17 2 2 2 3 2 3_QR_TAB_1.4_1.5_1.11" xfId="12879" xr:uid="{00000000-0005-0000-0000-000044320000}"/>
    <cellStyle name="Normal 17 2 2 2 3 2 4" xfId="12880" xr:uid="{00000000-0005-0000-0000-000045320000}"/>
    <cellStyle name="Normal 17 2 2 2 3 2_QR_TAB_1.4_1.5_1.11" xfId="12881" xr:uid="{00000000-0005-0000-0000-000046320000}"/>
    <cellStyle name="Normal 17 2 2 2 3 3" xfId="12882" xr:uid="{00000000-0005-0000-0000-000047320000}"/>
    <cellStyle name="Normal 17 2 2 2 3 3 2" xfId="12883" xr:uid="{00000000-0005-0000-0000-000048320000}"/>
    <cellStyle name="Normal 17 2 2 2 3 3 2 2" xfId="12884" xr:uid="{00000000-0005-0000-0000-000049320000}"/>
    <cellStyle name="Normal 17 2 2 2 3 3 2_QR_TAB_1.4_1.5_1.11" xfId="12885" xr:uid="{00000000-0005-0000-0000-00004A320000}"/>
    <cellStyle name="Normal 17 2 2 2 3 3 3" xfId="12886" xr:uid="{00000000-0005-0000-0000-00004B320000}"/>
    <cellStyle name="Normal 17 2 2 2 3 3_QR_TAB_1.4_1.5_1.11" xfId="12887" xr:uid="{00000000-0005-0000-0000-00004C320000}"/>
    <cellStyle name="Normal 17 2 2 2 3 4" xfId="12888" xr:uid="{00000000-0005-0000-0000-00004D320000}"/>
    <cellStyle name="Normal 17 2 2 2 3 4 2" xfId="12889" xr:uid="{00000000-0005-0000-0000-00004E320000}"/>
    <cellStyle name="Normal 17 2 2 2 3 4_QR_TAB_1.4_1.5_1.11" xfId="12890" xr:uid="{00000000-0005-0000-0000-00004F320000}"/>
    <cellStyle name="Normal 17 2 2 2 3 5" xfId="12891" xr:uid="{00000000-0005-0000-0000-000050320000}"/>
    <cellStyle name="Normal 17 2 2 2 3_checks flows" xfId="12892" xr:uid="{00000000-0005-0000-0000-000051320000}"/>
    <cellStyle name="Normal 17 2 2 2 4" xfId="12893" xr:uid="{00000000-0005-0000-0000-000052320000}"/>
    <cellStyle name="Normal 17 2 2 2 4 2" xfId="12894" xr:uid="{00000000-0005-0000-0000-000053320000}"/>
    <cellStyle name="Normal 17 2 2 2 4 2 2" xfId="12895" xr:uid="{00000000-0005-0000-0000-000054320000}"/>
    <cellStyle name="Normal 17 2 2 2 4 2 2 2" xfId="12896" xr:uid="{00000000-0005-0000-0000-000055320000}"/>
    <cellStyle name="Normal 17 2 2 2 4 2 2_QR_TAB_1.4_1.5_1.11" xfId="12897" xr:uid="{00000000-0005-0000-0000-000056320000}"/>
    <cellStyle name="Normal 17 2 2 2 4 2 3" xfId="12898" xr:uid="{00000000-0005-0000-0000-000057320000}"/>
    <cellStyle name="Normal 17 2 2 2 4 2_QR_TAB_1.4_1.5_1.11" xfId="12899" xr:uid="{00000000-0005-0000-0000-000058320000}"/>
    <cellStyle name="Normal 17 2 2 2 4 3" xfId="12900" xr:uid="{00000000-0005-0000-0000-000059320000}"/>
    <cellStyle name="Normal 17 2 2 2 4 3 2" xfId="12901" xr:uid="{00000000-0005-0000-0000-00005A320000}"/>
    <cellStyle name="Normal 17 2 2 2 4 3_QR_TAB_1.4_1.5_1.11" xfId="12902" xr:uid="{00000000-0005-0000-0000-00005B320000}"/>
    <cellStyle name="Normal 17 2 2 2 4 4" xfId="12903" xr:uid="{00000000-0005-0000-0000-00005C320000}"/>
    <cellStyle name="Normal 17 2 2 2 4_QR_TAB_1.4_1.5_1.11" xfId="12904" xr:uid="{00000000-0005-0000-0000-00005D320000}"/>
    <cellStyle name="Normal 17 2 2 2 5" xfId="12905" xr:uid="{00000000-0005-0000-0000-00005E320000}"/>
    <cellStyle name="Normal 17 2 2 2 5 2" xfId="12906" xr:uid="{00000000-0005-0000-0000-00005F320000}"/>
    <cellStyle name="Normal 17 2 2 2 5 2 2" xfId="12907" xr:uid="{00000000-0005-0000-0000-000060320000}"/>
    <cellStyle name="Normal 17 2 2 2 5 2 2 2" xfId="12908" xr:uid="{00000000-0005-0000-0000-000061320000}"/>
    <cellStyle name="Normal 17 2 2 2 5 2 2_QR_TAB_1.4_1.5_1.11" xfId="12909" xr:uid="{00000000-0005-0000-0000-000062320000}"/>
    <cellStyle name="Normal 17 2 2 2 5 2 3" xfId="12910" xr:uid="{00000000-0005-0000-0000-000063320000}"/>
    <cellStyle name="Normal 17 2 2 2 5 2_QR_TAB_1.4_1.5_1.11" xfId="12911" xr:uid="{00000000-0005-0000-0000-000064320000}"/>
    <cellStyle name="Normal 17 2 2 2 5_QR_TAB_1.4_1.5_1.11" xfId="12912" xr:uid="{00000000-0005-0000-0000-000065320000}"/>
    <cellStyle name="Normal 17 2 2 2 6" xfId="12913" xr:uid="{00000000-0005-0000-0000-000066320000}"/>
    <cellStyle name="Normal 17 2 2 2 6 2" xfId="12914" xr:uid="{00000000-0005-0000-0000-000067320000}"/>
    <cellStyle name="Normal 17 2 2 2 6 2 2" xfId="12915" xr:uid="{00000000-0005-0000-0000-000068320000}"/>
    <cellStyle name="Normal 17 2 2 2 6 2_QR_TAB_1.4_1.5_1.11" xfId="12916" xr:uid="{00000000-0005-0000-0000-000069320000}"/>
    <cellStyle name="Normal 17 2 2 2 6 3" xfId="12917" xr:uid="{00000000-0005-0000-0000-00006A320000}"/>
    <cellStyle name="Normal 17 2 2 2 6_QR_TAB_1.4_1.5_1.11" xfId="12918" xr:uid="{00000000-0005-0000-0000-00006B320000}"/>
    <cellStyle name="Normal 17 2 2 2 7" xfId="12919" xr:uid="{00000000-0005-0000-0000-00006C320000}"/>
    <cellStyle name="Normal 17 2 2 2 7 2" xfId="12920" xr:uid="{00000000-0005-0000-0000-00006D320000}"/>
    <cellStyle name="Normal 17 2 2 2 7_QR_TAB_1.4_1.5_1.11" xfId="12921" xr:uid="{00000000-0005-0000-0000-00006E320000}"/>
    <cellStyle name="Normal 17 2 2 2 8" xfId="12922" xr:uid="{00000000-0005-0000-0000-00006F320000}"/>
    <cellStyle name="Normal 17 2 2 2_checks flows" xfId="12923" xr:uid="{00000000-0005-0000-0000-000070320000}"/>
    <cellStyle name="Normal 17 2 2 3" xfId="12924" xr:uid="{00000000-0005-0000-0000-000071320000}"/>
    <cellStyle name="Normal 17 2 2 3 2" xfId="12925" xr:uid="{00000000-0005-0000-0000-000072320000}"/>
    <cellStyle name="Normal 17 2 2 3 2 2" xfId="12926" xr:uid="{00000000-0005-0000-0000-000073320000}"/>
    <cellStyle name="Normal 17 2 2 3 2 2 2" xfId="12927" xr:uid="{00000000-0005-0000-0000-000074320000}"/>
    <cellStyle name="Normal 17 2 2 3 2 2 2 2" xfId="12928" xr:uid="{00000000-0005-0000-0000-000075320000}"/>
    <cellStyle name="Normal 17 2 2 3 2 2 2_QR_TAB_1.4_1.5_1.11" xfId="12929" xr:uid="{00000000-0005-0000-0000-000076320000}"/>
    <cellStyle name="Normal 17 2 2 3 2 2 3" xfId="12930" xr:uid="{00000000-0005-0000-0000-000077320000}"/>
    <cellStyle name="Normal 17 2 2 3 2 2_QR_TAB_1.4_1.5_1.11" xfId="12931" xr:uid="{00000000-0005-0000-0000-000078320000}"/>
    <cellStyle name="Normal 17 2 2 3 2 3" xfId="12932" xr:uid="{00000000-0005-0000-0000-000079320000}"/>
    <cellStyle name="Normal 17 2 2 3 2 3 2" xfId="12933" xr:uid="{00000000-0005-0000-0000-00007A320000}"/>
    <cellStyle name="Normal 17 2 2 3 2 3_QR_TAB_1.4_1.5_1.11" xfId="12934" xr:uid="{00000000-0005-0000-0000-00007B320000}"/>
    <cellStyle name="Normal 17 2 2 3 2 4" xfId="12935" xr:uid="{00000000-0005-0000-0000-00007C320000}"/>
    <cellStyle name="Normal 17 2 2 3 2_QR_TAB_1.4_1.5_1.11" xfId="12936" xr:uid="{00000000-0005-0000-0000-00007D320000}"/>
    <cellStyle name="Normal 17 2 2 3 3" xfId="12937" xr:uid="{00000000-0005-0000-0000-00007E320000}"/>
    <cellStyle name="Normal 17 2 2 3 3 2" xfId="12938" xr:uid="{00000000-0005-0000-0000-00007F320000}"/>
    <cellStyle name="Normal 17 2 2 3 3 2 2" xfId="12939" xr:uid="{00000000-0005-0000-0000-000080320000}"/>
    <cellStyle name="Normal 17 2 2 3 3 2 2 2" xfId="12940" xr:uid="{00000000-0005-0000-0000-000081320000}"/>
    <cellStyle name="Normal 17 2 2 3 3 2 2_QR_TAB_1.4_1.5_1.11" xfId="12941" xr:uid="{00000000-0005-0000-0000-000082320000}"/>
    <cellStyle name="Normal 17 2 2 3 3 2 3" xfId="12942" xr:uid="{00000000-0005-0000-0000-000083320000}"/>
    <cellStyle name="Normal 17 2 2 3 3 2_QR_TAB_1.4_1.5_1.11" xfId="12943" xr:uid="{00000000-0005-0000-0000-000084320000}"/>
    <cellStyle name="Normal 17 2 2 3 3_QR_TAB_1.4_1.5_1.11" xfId="12944" xr:uid="{00000000-0005-0000-0000-000085320000}"/>
    <cellStyle name="Normal 17 2 2 3 4" xfId="12945" xr:uid="{00000000-0005-0000-0000-000086320000}"/>
    <cellStyle name="Normal 17 2 2 3 4 2" xfId="12946" xr:uid="{00000000-0005-0000-0000-000087320000}"/>
    <cellStyle name="Normal 17 2 2 3 4 2 2" xfId="12947" xr:uid="{00000000-0005-0000-0000-000088320000}"/>
    <cellStyle name="Normal 17 2 2 3 4 2_QR_TAB_1.4_1.5_1.11" xfId="12948" xr:uid="{00000000-0005-0000-0000-000089320000}"/>
    <cellStyle name="Normal 17 2 2 3 4 3" xfId="12949" xr:uid="{00000000-0005-0000-0000-00008A320000}"/>
    <cellStyle name="Normal 17 2 2 3 4_QR_TAB_1.4_1.5_1.11" xfId="12950" xr:uid="{00000000-0005-0000-0000-00008B320000}"/>
    <cellStyle name="Normal 17 2 2 3 5" xfId="12951" xr:uid="{00000000-0005-0000-0000-00008C320000}"/>
    <cellStyle name="Normal 17 2 2 3 5 2" xfId="12952" xr:uid="{00000000-0005-0000-0000-00008D320000}"/>
    <cellStyle name="Normal 17 2 2 3 5_QR_TAB_1.4_1.5_1.11" xfId="12953" xr:uid="{00000000-0005-0000-0000-00008E320000}"/>
    <cellStyle name="Normal 17 2 2 3 6" xfId="12954" xr:uid="{00000000-0005-0000-0000-00008F320000}"/>
    <cellStyle name="Normal 17 2 2 3_checks flows" xfId="12955" xr:uid="{00000000-0005-0000-0000-000090320000}"/>
    <cellStyle name="Normal 17 2 2 4" xfId="12956" xr:uid="{00000000-0005-0000-0000-000091320000}"/>
    <cellStyle name="Normal 17 2 2 4 2" xfId="12957" xr:uid="{00000000-0005-0000-0000-000092320000}"/>
    <cellStyle name="Normal 17 2 2 4 2 2" xfId="12958" xr:uid="{00000000-0005-0000-0000-000093320000}"/>
    <cellStyle name="Normal 17 2 2 4 2 2 2" xfId="12959" xr:uid="{00000000-0005-0000-0000-000094320000}"/>
    <cellStyle name="Normal 17 2 2 4 2 2 2 2" xfId="12960" xr:uid="{00000000-0005-0000-0000-000095320000}"/>
    <cellStyle name="Normal 17 2 2 4 2 2 2_QR_TAB_1.4_1.5_1.11" xfId="12961" xr:uid="{00000000-0005-0000-0000-000096320000}"/>
    <cellStyle name="Normal 17 2 2 4 2 2 3" xfId="12962" xr:uid="{00000000-0005-0000-0000-000097320000}"/>
    <cellStyle name="Normal 17 2 2 4 2 2_QR_TAB_1.4_1.5_1.11" xfId="12963" xr:uid="{00000000-0005-0000-0000-000098320000}"/>
    <cellStyle name="Normal 17 2 2 4 2 3" xfId="12964" xr:uid="{00000000-0005-0000-0000-000099320000}"/>
    <cellStyle name="Normal 17 2 2 4 2 3 2" xfId="12965" xr:uid="{00000000-0005-0000-0000-00009A320000}"/>
    <cellStyle name="Normal 17 2 2 4 2 3_QR_TAB_1.4_1.5_1.11" xfId="12966" xr:uid="{00000000-0005-0000-0000-00009B320000}"/>
    <cellStyle name="Normal 17 2 2 4 2 4" xfId="12967" xr:uid="{00000000-0005-0000-0000-00009C320000}"/>
    <cellStyle name="Normal 17 2 2 4 2_QR_TAB_1.4_1.5_1.11" xfId="12968" xr:uid="{00000000-0005-0000-0000-00009D320000}"/>
    <cellStyle name="Normal 17 2 2 4 3" xfId="12969" xr:uid="{00000000-0005-0000-0000-00009E320000}"/>
    <cellStyle name="Normal 17 2 2 4 3 2" xfId="12970" xr:uid="{00000000-0005-0000-0000-00009F320000}"/>
    <cellStyle name="Normal 17 2 2 4 3 2 2" xfId="12971" xr:uid="{00000000-0005-0000-0000-0000A0320000}"/>
    <cellStyle name="Normal 17 2 2 4 3 2 2 2" xfId="12972" xr:uid="{00000000-0005-0000-0000-0000A1320000}"/>
    <cellStyle name="Normal 17 2 2 4 3 2 2_QR_TAB_1.4_1.5_1.11" xfId="12973" xr:uid="{00000000-0005-0000-0000-0000A2320000}"/>
    <cellStyle name="Normal 17 2 2 4 3 2 3" xfId="12974" xr:uid="{00000000-0005-0000-0000-0000A3320000}"/>
    <cellStyle name="Normal 17 2 2 4 3 2_QR_TAB_1.4_1.5_1.11" xfId="12975" xr:uid="{00000000-0005-0000-0000-0000A4320000}"/>
    <cellStyle name="Normal 17 2 2 4 3_QR_TAB_1.4_1.5_1.11" xfId="12976" xr:uid="{00000000-0005-0000-0000-0000A5320000}"/>
    <cellStyle name="Normal 17 2 2 4 4" xfId="12977" xr:uid="{00000000-0005-0000-0000-0000A6320000}"/>
    <cellStyle name="Normal 17 2 2 4 4 2" xfId="12978" xr:uid="{00000000-0005-0000-0000-0000A7320000}"/>
    <cellStyle name="Normal 17 2 2 4 4 2 2" xfId="12979" xr:uid="{00000000-0005-0000-0000-0000A8320000}"/>
    <cellStyle name="Normal 17 2 2 4 4 2_QR_TAB_1.4_1.5_1.11" xfId="12980" xr:uid="{00000000-0005-0000-0000-0000A9320000}"/>
    <cellStyle name="Normal 17 2 2 4 4 3" xfId="12981" xr:uid="{00000000-0005-0000-0000-0000AA320000}"/>
    <cellStyle name="Normal 17 2 2 4 4_QR_TAB_1.4_1.5_1.11" xfId="12982" xr:uid="{00000000-0005-0000-0000-0000AB320000}"/>
    <cellStyle name="Normal 17 2 2 4 5" xfId="12983" xr:uid="{00000000-0005-0000-0000-0000AC320000}"/>
    <cellStyle name="Normal 17 2 2 4 5 2" xfId="12984" xr:uid="{00000000-0005-0000-0000-0000AD320000}"/>
    <cellStyle name="Normal 17 2 2 4 5_QR_TAB_1.4_1.5_1.11" xfId="12985" xr:uid="{00000000-0005-0000-0000-0000AE320000}"/>
    <cellStyle name="Normal 17 2 2 4 6" xfId="12986" xr:uid="{00000000-0005-0000-0000-0000AF320000}"/>
    <cellStyle name="Normal 17 2 2 4_checks flows" xfId="12987" xr:uid="{00000000-0005-0000-0000-0000B0320000}"/>
    <cellStyle name="Normal 17 2 2 5" xfId="12988" xr:uid="{00000000-0005-0000-0000-0000B1320000}"/>
    <cellStyle name="Normal 17 2 2 5 2" xfId="12989" xr:uid="{00000000-0005-0000-0000-0000B2320000}"/>
    <cellStyle name="Normal 17 2 2 5 2 2" xfId="12990" xr:uid="{00000000-0005-0000-0000-0000B3320000}"/>
    <cellStyle name="Normal 17 2 2 5 2 2 2" xfId="12991" xr:uid="{00000000-0005-0000-0000-0000B4320000}"/>
    <cellStyle name="Normal 17 2 2 5 2 2 2 2" xfId="12992" xr:uid="{00000000-0005-0000-0000-0000B5320000}"/>
    <cellStyle name="Normal 17 2 2 5 2 2 2_QR_TAB_1.4_1.5_1.11" xfId="12993" xr:uid="{00000000-0005-0000-0000-0000B6320000}"/>
    <cellStyle name="Normal 17 2 2 5 2 2 3" xfId="12994" xr:uid="{00000000-0005-0000-0000-0000B7320000}"/>
    <cellStyle name="Normal 17 2 2 5 2 2_QR_TAB_1.4_1.5_1.11" xfId="12995" xr:uid="{00000000-0005-0000-0000-0000B8320000}"/>
    <cellStyle name="Normal 17 2 2 5 2 3" xfId="12996" xr:uid="{00000000-0005-0000-0000-0000B9320000}"/>
    <cellStyle name="Normal 17 2 2 5 2 3 2" xfId="12997" xr:uid="{00000000-0005-0000-0000-0000BA320000}"/>
    <cellStyle name="Normal 17 2 2 5 2 3_QR_TAB_1.4_1.5_1.11" xfId="12998" xr:uid="{00000000-0005-0000-0000-0000BB320000}"/>
    <cellStyle name="Normal 17 2 2 5 2 4" xfId="12999" xr:uid="{00000000-0005-0000-0000-0000BC320000}"/>
    <cellStyle name="Normal 17 2 2 5 2_QR_TAB_1.4_1.5_1.11" xfId="13000" xr:uid="{00000000-0005-0000-0000-0000BD320000}"/>
    <cellStyle name="Normal 17 2 2 5 3" xfId="13001" xr:uid="{00000000-0005-0000-0000-0000BE320000}"/>
    <cellStyle name="Normal 17 2 2 5 3 2" xfId="13002" xr:uid="{00000000-0005-0000-0000-0000BF320000}"/>
    <cellStyle name="Normal 17 2 2 5 3 2 2" xfId="13003" xr:uid="{00000000-0005-0000-0000-0000C0320000}"/>
    <cellStyle name="Normal 17 2 2 5 3 2 2 2" xfId="13004" xr:uid="{00000000-0005-0000-0000-0000C1320000}"/>
    <cellStyle name="Normal 17 2 2 5 3 2 2_QR_TAB_1.4_1.5_1.11" xfId="13005" xr:uid="{00000000-0005-0000-0000-0000C2320000}"/>
    <cellStyle name="Normal 17 2 2 5 3 2 3" xfId="13006" xr:uid="{00000000-0005-0000-0000-0000C3320000}"/>
    <cellStyle name="Normal 17 2 2 5 3 2_QR_TAB_1.4_1.5_1.11" xfId="13007" xr:uid="{00000000-0005-0000-0000-0000C4320000}"/>
    <cellStyle name="Normal 17 2 2 5 3_QR_TAB_1.4_1.5_1.11" xfId="13008" xr:uid="{00000000-0005-0000-0000-0000C5320000}"/>
    <cellStyle name="Normal 17 2 2 5 4" xfId="13009" xr:uid="{00000000-0005-0000-0000-0000C6320000}"/>
    <cellStyle name="Normal 17 2 2 5 4 2" xfId="13010" xr:uid="{00000000-0005-0000-0000-0000C7320000}"/>
    <cellStyle name="Normal 17 2 2 5 4 2 2" xfId="13011" xr:uid="{00000000-0005-0000-0000-0000C8320000}"/>
    <cellStyle name="Normal 17 2 2 5 4 2_QR_TAB_1.4_1.5_1.11" xfId="13012" xr:uid="{00000000-0005-0000-0000-0000C9320000}"/>
    <cellStyle name="Normal 17 2 2 5 4 3" xfId="13013" xr:uid="{00000000-0005-0000-0000-0000CA320000}"/>
    <cellStyle name="Normal 17 2 2 5 4_QR_TAB_1.4_1.5_1.11" xfId="13014" xr:uid="{00000000-0005-0000-0000-0000CB320000}"/>
    <cellStyle name="Normal 17 2 2 5 5" xfId="13015" xr:uid="{00000000-0005-0000-0000-0000CC320000}"/>
    <cellStyle name="Normal 17 2 2 5 5 2" xfId="13016" xr:uid="{00000000-0005-0000-0000-0000CD320000}"/>
    <cellStyle name="Normal 17 2 2 5 5_QR_TAB_1.4_1.5_1.11" xfId="13017" xr:uid="{00000000-0005-0000-0000-0000CE320000}"/>
    <cellStyle name="Normal 17 2 2 5 6" xfId="13018" xr:uid="{00000000-0005-0000-0000-0000CF320000}"/>
    <cellStyle name="Normal 17 2 2 5_checks flows" xfId="13019" xr:uid="{00000000-0005-0000-0000-0000D0320000}"/>
    <cellStyle name="Normal 17 2 2 6" xfId="13020" xr:uid="{00000000-0005-0000-0000-0000D1320000}"/>
    <cellStyle name="Normal 17 2 2 6 2" xfId="13021" xr:uid="{00000000-0005-0000-0000-0000D2320000}"/>
    <cellStyle name="Normal 17 2 2 6 2 2" xfId="13022" xr:uid="{00000000-0005-0000-0000-0000D3320000}"/>
    <cellStyle name="Normal 17 2 2 6 2 2 2" xfId="13023" xr:uid="{00000000-0005-0000-0000-0000D4320000}"/>
    <cellStyle name="Normal 17 2 2 6 2 2 2 2" xfId="13024" xr:uid="{00000000-0005-0000-0000-0000D5320000}"/>
    <cellStyle name="Normal 17 2 2 6 2 2 2_QR_TAB_1.4_1.5_1.11" xfId="13025" xr:uid="{00000000-0005-0000-0000-0000D6320000}"/>
    <cellStyle name="Normal 17 2 2 6 2 2 3" xfId="13026" xr:uid="{00000000-0005-0000-0000-0000D7320000}"/>
    <cellStyle name="Normal 17 2 2 6 2 2_QR_TAB_1.4_1.5_1.11" xfId="13027" xr:uid="{00000000-0005-0000-0000-0000D8320000}"/>
    <cellStyle name="Normal 17 2 2 6 2 3" xfId="13028" xr:uid="{00000000-0005-0000-0000-0000D9320000}"/>
    <cellStyle name="Normal 17 2 2 6 2 3 2" xfId="13029" xr:uid="{00000000-0005-0000-0000-0000DA320000}"/>
    <cellStyle name="Normal 17 2 2 6 2 3_QR_TAB_1.4_1.5_1.11" xfId="13030" xr:uid="{00000000-0005-0000-0000-0000DB320000}"/>
    <cellStyle name="Normal 17 2 2 6 2 4" xfId="13031" xr:uid="{00000000-0005-0000-0000-0000DC320000}"/>
    <cellStyle name="Normal 17 2 2 6 2_QR_TAB_1.4_1.5_1.11" xfId="13032" xr:uid="{00000000-0005-0000-0000-0000DD320000}"/>
    <cellStyle name="Normal 17 2 2 6 3" xfId="13033" xr:uid="{00000000-0005-0000-0000-0000DE320000}"/>
    <cellStyle name="Normal 17 2 2 6 3 2" xfId="13034" xr:uid="{00000000-0005-0000-0000-0000DF320000}"/>
    <cellStyle name="Normal 17 2 2 6 3 2 2" xfId="13035" xr:uid="{00000000-0005-0000-0000-0000E0320000}"/>
    <cellStyle name="Normal 17 2 2 6 3 2 2 2" xfId="13036" xr:uid="{00000000-0005-0000-0000-0000E1320000}"/>
    <cellStyle name="Normal 17 2 2 6 3 2 2_QR_TAB_1.4_1.5_1.11" xfId="13037" xr:uid="{00000000-0005-0000-0000-0000E2320000}"/>
    <cellStyle name="Normal 17 2 2 6 3 2 3" xfId="13038" xr:uid="{00000000-0005-0000-0000-0000E3320000}"/>
    <cellStyle name="Normal 17 2 2 6 3 2_QR_TAB_1.4_1.5_1.11" xfId="13039" xr:uid="{00000000-0005-0000-0000-0000E4320000}"/>
    <cellStyle name="Normal 17 2 2 6 3_QR_TAB_1.4_1.5_1.11" xfId="13040" xr:uid="{00000000-0005-0000-0000-0000E5320000}"/>
    <cellStyle name="Normal 17 2 2 6 4" xfId="13041" xr:uid="{00000000-0005-0000-0000-0000E6320000}"/>
    <cellStyle name="Normal 17 2 2 6 4 2" xfId="13042" xr:uid="{00000000-0005-0000-0000-0000E7320000}"/>
    <cellStyle name="Normal 17 2 2 6 4 2 2" xfId="13043" xr:uid="{00000000-0005-0000-0000-0000E8320000}"/>
    <cellStyle name="Normal 17 2 2 6 4 2_QR_TAB_1.4_1.5_1.11" xfId="13044" xr:uid="{00000000-0005-0000-0000-0000E9320000}"/>
    <cellStyle name="Normal 17 2 2 6 4 3" xfId="13045" xr:uid="{00000000-0005-0000-0000-0000EA320000}"/>
    <cellStyle name="Normal 17 2 2 6 4_QR_TAB_1.4_1.5_1.11" xfId="13046" xr:uid="{00000000-0005-0000-0000-0000EB320000}"/>
    <cellStyle name="Normal 17 2 2 6 5" xfId="13047" xr:uid="{00000000-0005-0000-0000-0000EC320000}"/>
    <cellStyle name="Normal 17 2 2 6 5 2" xfId="13048" xr:uid="{00000000-0005-0000-0000-0000ED320000}"/>
    <cellStyle name="Normal 17 2 2 6 5_QR_TAB_1.4_1.5_1.11" xfId="13049" xr:uid="{00000000-0005-0000-0000-0000EE320000}"/>
    <cellStyle name="Normal 17 2 2 6 6" xfId="13050" xr:uid="{00000000-0005-0000-0000-0000EF320000}"/>
    <cellStyle name="Normal 17 2 2 6_checks flows" xfId="13051" xr:uid="{00000000-0005-0000-0000-0000F0320000}"/>
    <cellStyle name="Normal 17 2 2 7" xfId="13052" xr:uid="{00000000-0005-0000-0000-0000F1320000}"/>
    <cellStyle name="Normal 17 2 2 7 2" xfId="13053" xr:uid="{00000000-0005-0000-0000-0000F2320000}"/>
    <cellStyle name="Normal 17 2 2 7 2 2" xfId="13054" xr:uid="{00000000-0005-0000-0000-0000F3320000}"/>
    <cellStyle name="Normal 17 2 2 7 2 2 2" xfId="13055" xr:uid="{00000000-0005-0000-0000-0000F4320000}"/>
    <cellStyle name="Normal 17 2 2 7 2 2 2 2" xfId="13056" xr:uid="{00000000-0005-0000-0000-0000F5320000}"/>
    <cellStyle name="Normal 17 2 2 7 2 2 2_QR_TAB_1.4_1.5_1.11" xfId="13057" xr:uid="{00000000-0005-0000-0000-0000F6320000}"/>
    <cellStyle name="Normal 17 2 2 7 2 2 3" xfId="13058" xr:uid="{00000000-0005-0000-0000-0000F7320000}"/>
    <cellStyle name="Normal 17 2 2 7 2 2_QR_TAB_1.4_1.5_1.11" xfId="13059" xr:uid="{00000000-0005-0000-0000-0000F8320000}"/>
    <cellStyle name="Normal 17 2 2 7 2 3" xfId="13060" xr:uid="{00000000-0005-0000-0000-0000F9320000}"/>
    <cellStyle name="Normal 17 2 2 7 2 3 2" xfId="13061" xr:uid="{00000000-0005-0000-0000-0000FA320000}"/>
    <cellStyle name="Normal 17 2 2 7 2 3_QR_TAB_1.4_1.5_1.11" xfId="13062" xr:uid="{00000000-0005-0000-0000-0000FB320000}"/>
    <cellStyle name="Normal 17 2 2 7 2 4" xfId="13063" xr:uid="{00000000-0005-0000-0000-0000FC320000}"/>
    <cellStyle name="Normal 17 2 2 7 2_QR_TAB_1.4_1.5_1.11" xfId="13064" xr:uid="{00000000-0005-0000-0000-0000FD320000}"/>
    <cellStyle name="Normal 17 2 2 7 3" xfId="13065" xr:uid="{00000000-0005-0000-0000-0000FE320000}"/>
    <cellStyle name="Normal 17 2 2 7 3 2" xfId="13066" xr:uid="{00000000-0005-0000-0000-0000FF320000}"/>
    <cellStyle name="Normal 17 2 2 7 3 2 2" xfId="13067" xr:uid="{00000000-0005-0000-0000-000000330000}"/>
    <cellStyle name="Normal 17 2 2 7 3 2_QR_TAB_1.4_1.5_1.11" xfId="13068" xr:uid="{00000000-0005-0000-0000-000001330000}"/>
    <cellStyle name="Normal 17 2 2 7 3 3" xfId="13069" xr:uid="{00000000-0005-0000-0000-000002330000}"/>
    <cellStyle name="Normal 17 2 2 7 3_QR_TAB_1.4_1.5_1.11" xfId="13070" xr:uid="{00000000-0005-0000-0000-000003330000}"/>
    <cellStyle name="Normal 17 2 2 7 4" xfId="13071" xr:uid="{00000000-0005-0000-0000-000004330000}"/>
    <cellStyle name="Normal 17 2 2 7 4 2" xfId="13072" xr:uid="{00000000-0005-0000-0000-000005330000}"/>
    <cellStyle name="Normal 17 2 2 7 4_QR_TAB_1.4_1.5_1.11" xfId="13073" xr:uid="{00000000-0005-0000-0000-000006330000}"/>
    <cellStyle name="Normal 17 2 2 7 5" xfId="13074" xr:uid="{00000000-0005-0000-0000-000007330000}"/>
    <cellStyle name="Normal 17 2 2 7_checks flows" xfId="13075" xr:uid="{00000000-0005-0000-0000-000008330000}"/>
    <cellStyle name="Normal 17 2 2 8" xfId="13076" xr:uid="{00000000-0005-0000-0000-000009330000}"/>
    <cellStyle name="Normal 17 2 2 8 2" xfId="13077" xr:uid="{00000000-0005-0000-0000-00000A330000}"/>
    <cellStyle name="Normal 17 2 2 8 2 2" xfId="13078" xr:uid="{00000000-0005-0000-0000-00000B330000}"/>
    <cellStyle name="Normal 17 2 2 8 2 2 2" xfId="13079" xr:uid="{00000000-0005-0000-0000-00000C330000}"/>
    <cellStyle name="Normal 17 2 2 8 2 2_QR_TAB_1.4_1.5_1.11" xfId="13080" xr:uid="{00000000-0005-0000-0000-00000D330000}"/>
    <cellStyle name="Normal 17 2 2 8 2 3" xfId="13081" xr:uid="{00000000-0005-0000-0000-00000E330000}"/>
    <cellStyle name="Normal 17 2 2 8 2_QR_TAB_1.4_1.5_1.11" xfId="13082" xr:uid="{00000000-0005-0000-0000-00000F330000}"/>
    <cellStyle name="Normal 17 2 2 8 3" xfId="13083" xr:uid="{00000000-0005-0000-0000-000010330000}"/>
    <cellStyle name="Normal 17 2 2 8 3 2" xfId="13084" xr:uid="{00000000-0005-0000-0000-000011330000}"/>
    <cellStyle name="Normal 17 2 2 8 3_QR_TAB_1.4_1.5_1.11" xfId="13085" xr:uid="{00000000-0005-0000-0000-000012330000}"/>
    <cellStyle name="Normal 17 2 2 8 4" xfId="13086" xr:uid="{00000000-0005-0000-0000-000013330000}"/>
    <cellStyle name="Normal 17 2 2 8_QR_TAB_1.4_1.5_1.11" xfId="13087" xr:uid="{00000000-0005-0000-0000-000014330000}"/>
    <cellStyle name="Normal 17 2 2 9" xfId="13088" xr:uid="{00000000-0005-0000-0000-000015330000}"/>
    <cellStyle name="Normal 17 2 2 9 2" xfId="13089" xr:uid="{00000000-0005-0000-0000-000016330000}"/>
    <cellStyle name="Normal 17 2 2 9 2 2" xfId="13090" xr:uid="{00000000-0005-0000-0000-000017330000}"/>
    <cellStyle name="Normal 17 2 2 9 2 2 2" xfId="13091" xr:uid="{00000000-0005-0000-0000-000018330000}"/>
    <cellStyle name="Normal 17 2 2 9 2 2_QR_TAB_1.4_1.5_1.11" xfId="13092" xr:uid="{00000000-0005-0000-0000-000019330000}"/>
    <cellStyle name="Normal 17 2 2 9 2 3" xfId="13093" xr:uid="{00000000-0005-0000-0000-00001A330000}"/>
    <cellStyle name="Normal 17 2 2 9 2_QR_TAB_1.4_1.5_1.11" xfId="13094" xr:uid="{00000000-0005-0000-0000-00001B330000}"/>
    <cellStyle name="Normal 17 2 2 9_QR_TAB_1.4_1.5_1.11" xfId="13095" xr:uid="{00000000-0005-0000-0000-00001C330000}"/>
    <cellStyle name="Normal 17 2 2_checks flows" xfId="13096" xr:uid="{00000000-0005-0000-0000-00001D330000}"/>
    <cellStyle name="Normal 17 2 3" xfId="13097" xr:uid="{00000000-0005-0000-0000-00001E330000}"/>
    <cellStyle name="Normal 17 2 3 2" xfId="13098" xr:uid="{00000000-0005-0000-0000-00001F330000}"/>
    <cellStyle name="Normal 17 2 3 2 2" xfId="13099" xr:uid="{00000000-0005-0000-0000-000020330000}"/>
    <cellStyle name="Normal 17 2 3 2 2 2" xfId="13100" xr:uid="{00000000-0005-0000-0000-000021330000}"/>
    <cellStyle name="Normal 17 2 3 2 2 2 2" xfId="13101" xr:uid="{00000000-0005-0000-0000-000022330000}"/>
    <cellStyle name="Normal 17 2 3 2 2 2 2 2" xfId="13102" xr:uid="{00000000-0005-0000-0000-000023330000}"/>
    <cellStyle name="Normal 17 2 3 2 2 2 2_QR_TAB_1.4_1.5_1.11" xfId="13103" xr:uid="{00000000-0005-0000-0000-000024330000}"/>
    <cellStyle name="Normal 17 2 3 2 2 2 3" xfId="13104" xr:uid="{00000000-0005-0000-0000-000025330000}"/>
    <cellStyle name="Normal 17 2 3 2 2 2_QR_TAB_1.4_1.5_1.11" xfId="13105" xr:uid="{00000000-0005-0000-0000-000026330000}"/>
    <cellStyle name="Normal 17 2 3 2 2 3" xfId="13106" xr:uid="{00000000-0005-0000-0000-000027330000}"/>
    <cellStyle name="Normal 17 2 3 2 2 3 2" xfId="13107" xr:uid="{00000000-0005-0000-0000-000028330000}"/>
    <cellStyle name="Normal 17 2 3 2 2 3_QR_TAB_1.4_1.5_1.11" xfId="13108" xr:uid="{00000000-0005-0000-0000-000029330000}"/>
    <cellStyle name="Normal 17 2 3 2 2 4" xfId="13109" xr:uid="{00000000-0005-0000-0000-00002A330000}"/>
    <cellStyle name="Normal 17 2 3 2 2_QR_TAB_1.4_1.5_1.11" xfId="13110" xr:uid="{00000000-0005-0000-0000-00002B330000}"/>
    <cellStyle name="Normal 17 2 3 2 3" xfId="13111" xr:uid="{00000000-0005-0000-0000-00002C330000}"/>
    <cellStyle name="Normal 17 2 3 2 3 2" xfId="13112" xr:uid="{00000000-0005-0000-0000-00002D330000}"/>
    <cellStyle name="Normal 17 2 3 2 3 2 2" xfId="13113" xr:uid="{00000000-0005-0000-0000-00002E330000}"/>
    <cellStyle name="Normal 17 2 3 2 3 2 2 2" xfId="13114" xr:uid="{00000000-0005-0000-0000-00002F330000}"/>
    <cellStyle name="Normal 17 2 3 2 3 2 2_QR_TAB_1.4_1.5_1.11" xfId="13115" xr:uid="{00000000-0005-0000-0000-000030330000}"/>
    <cellStyle name="Normal 17 2 3 2 3 2 3" xfId="13116" xr:uid="{00000000-0005-0000-0000-000031330000}"/>
    <cellStyle name="Normal 17 2 3 2 3 2_QR_TAB_1.4_1.5_1.11" xfId="13117" xr:uid="{00000000-0005-0000-0000-000032330000}"/>
    <cellStyle name="Normal 17 2 3 2 3_QR_TAB_1.4_1.5_1.11" xfId="13118" xr:uid="{00000000-0005-0000-0000-000033330000}"/>
    <cellStyle name="Normal 17 2 3 2 4" xfId="13119" xr:uid="{00000000-0005-0000-0000-000034330000}"/>
    <cellStyle name="Normal 17 2 3 2 4 2" xfId="13120" xr:uid="{00000000-0005-0000-0000-000035330000}"/>
    <cellStyle name="Normal 17 2 3 2 4 2 2" xfId="13121" xr:uid="{00000000-0005-0000-0000-000036330000}"/>
    <cellStyle name="Normal 17 2 3 2 4 2_QR_TAB_1.4_1.5_1.11" xfId="13122" xr:uid="{00000000-0005-0000-0000-000037330000}"/>
    <cellStyle name="Normal 17 2 3 2 4 3" xfId="13123" xr:uid="{00000000-0005-0000-0000-000038330000}"/>
    <cellStyle name="Normal 17 2 3 2 4_QR_TAB_1.4_1.5_1.11" xfId="13124" xr:uid="{00000000-0005-0000-0000-000039330000}"/>
    <cellStyle name="Normal 17 2 3 2 5" xfId="13125" xr:uid="{00000000-0005-0000-0000-00003A330000}"/>
    <cellStyle name="Normal 17 2 3 2 5 2" xfId="13126" xr:uid="{00000000-0005-0000-0000-00003B330000}"/>
    <cellStyle name="Normal 17 2 3 2 5_QR_TAB_1.4_1.5_1.11" xfId="13127" xr:uid="{00000000-0005-0000-0000-00003C330000}"/>
    <cellStyle name="Normal 17 2 3 2 6" xfId="13128" xr:uid="{00000000-0005-0000-0000-00003D330000}"/>
    <cellStyle name="Normal 17 2 3 2_checks flows" xfId="13129" xr:uid="{00000000-0005-0000-0000-00003E330000}"/>
    <cellStyle name="Normal 17 2 3 3" xfId="13130" xr:uid="{00000000-0005-0000-0000-00003F330000}"/>
    <cellStyle name="Normal 17 2 3 3 2" xfId="13131" xr:uid="{00000000-0005-0000-0000-000040330000}"/>
    <cellStyle name="Normal 17 2 3 3 2 2" xfId="13132" xr:uid="{00000000-0005-0000-0000-000041330000}"/>
    <cellStyle name="Normal 17 2 3 3 2 2 2" xfId="13133" xr:uid="{00000000-0005-0000-0000-000042330000}"/>
    <cellStyle name="Normal 17 2 3 3 2 2 2 2" xfId="13134" xr:uid="{00000000-0005-0000-0000-000043330000}"/>
    <cellStyle name="Normal 17 2 3 3 2 2 2_QR_TAB_1.4_1.5_1.11" xfId="13135" xr:uid="{00000000-0005-0000-0000-000044330000}"/>
    <cellStyle name="Normal 17 2 3 3 2 2 3" xfId="13136" xr:uid="{00000000-0005-0000-0000-000045330000}"/>
    <cellStyle name="Normal 17 2 3 3 2 2_QR_TAB_1.4_1.5_1.11" xfId="13137" xr:uid="{00000000-0005-0000-0000-000046330000}"/>
    <cellStyle name="Normal 17 2 3 3 2 3" xfId="13138" xr:uid="{00000000-0005-0000-0000-000047330000}"/>
    <cellStyle name="Normal 17 2 3 3 2 3 2" xfId="13139" xr:uid="{00000000-0005-0000-0000-000048330000}"/>
    <cellStyle name="Normal 17 2 3 3 2 3_QR_TAB_1.4_1.5_1.11" xfId="13140" xr:uid="{00000000-0005-0000-0000-000049330000}"/>
    <cellStyle name="Normal 17 2 3 3 2 4" xfId="13141" xr:uid="{00000000-0005-0000-0000-00004A330000}"/>
    <cellStyle name="Normal 17 2 3 3 2_QR_TAB_1.4_1.5_1.11" xfId="13142" xr:uid="{00000000-0005-0000-0000-00004B330000}"/>
    <cellStyle name="Normal 17 2 3 3 3" xfId="13143" xr:uid="{00000000-0005-0000-0000-00004C330000}"/>
    <cellStyle name="Normal 17 2 3 3 3 2" xfId="13144" xr:uid="{00000000-0005-0000-0000-00004D330000}"/>
    <cellStyle name="Normal 17 2 3 3 3 2 2" xfId="13145" xr:uid="{00000000-0005-0000-0000-00004E330000}"/>
    <cellStyle name="Normal 17 2 3 3 3 2_QR_TAB_1.4_1.5_1.11" xfId="13146" xr:uid="{00000000-0005-0000-0000-00004F330000}"/>
    <cellStyle name="Normal 17 2 3 3 3 3" xfId="13147" xr:uid="{00000000-0005-0000-0000-000050330000}"/>
    <cellStyle name="Normal 17 2 3 3 3_QR_TAB_1.4_1.5_1.11" xfId="13148" xr:uid="{00000000-0005-0000-0000-000051330000}"/>
    <cellStyle name="Normal 17 2 3 3 4" xfId="13149" xr:uid="{00000000-0005-0000-0000-000052330000}"/>
    <cellStyle name="Normal 17 2 3 3 4 2" xfId="13150" xr:uid="{00000000-0005-0000-0000-000053330000}"/>
    <cellStyle name="Normal 17 2 3 3 4_QR_TAB_1.4_1.5_1.11" xfId="13151" xr:uid="{00000000-0005-0000-0000-000054330000}"/>
    <cellStyle name="Normal 17 2 3 3 5" xfId="13152" xr:uid="{00000000-0005-0000-0000-000055330000}"/>
    <cellStyle name="Normal 17 2 3 3_checks flows" xfId="13153" xr:uid="{00000000-0005-0000-0000-000056330000}"/>
    <cellStyle name="Normal 17 2 3 4" xfId="13154" xr:uid="{00000000-0005-0000-0000-000057330000}"/>
    <cellStyle name="Normal 17 2 3 4 2" xfId="13155" xr:uid="{00000000-0005-0000-0000-000058330000}"/>
    <cellStyle name="Normal 17 2 3 4 2 2" xfId="13156" xr:uid="{00000000-0005-0000-0000-000059330000}"/>
    <cellStyle name="Normal 17 2 3 4 2 2 2" xfId="13157" xr:uid="{00000000-0005-0000-0000-00005A330000}"/>
    <cellStyle name="Normal 17 2 3 4 2 2_QR_TAB_1.4_1.5_1.11" xfId="13158" xr:uid="{00000000-0005-0000-0000-00005B330000}"/>
    <cellStyle name="Normal 17 2 3 4 2 3" xfId="13159" xr:uid="{00000000-0005-0000-0000-00005C330000}"/>
    <cellStyle name="Normal 17 2 3 4 2_QR_TAB_1.4_1.5_1.11" xfId="13160" xr:uid="{00000000-0005-0000-0000-00005D330000}"/>
    <cellStyle name="Normal 17 2 3 4 3" xfId="13161" xr:uid="{00000000-0005-0000-0000-00005E330000}"/>
    <cellStyle name="Normal 17 2 3 4 3 2" xfId="13162" xr:uid="{00000000-0005-0000-0000-00005F330000}"/>
    <cellStyle name="Normal 17 2 3 4 3_QR_TAB_1.4_1.5_1.11" xfId="13163" xr:uid="{00000000-0005-0000-0000-000060330000}"/>
    <cellStyle name="Normal 17 2 3 4 4" xfId="13164" xr:uid="{00000000-0005-0000-0000-000061330000}"/>
    <cellStyle name="Normal 17 2 3 4_QR_TAB_1.4_1.5_1.11" xfId="13165" xr:uid="{00000000-0005-0000-0000-000062330000}"/>
    <cellStyle name="Normal 17 2 3 5" xfId="13166" xr:uid="{00000000-0005-0000-0000-000063330000}"/>
    <cellStyle name="Normal 17 2 3 5 2" xfId="13167" xr:uid="{00000000-0005-0000-0000-000064330000}"/>
    <cellStyle name="Normal 17 2 3 5 2 2" xfId="13168" xr:uid="{00000000-0005-0000-0000-000065330000}"/>
    <cellStyle name="Normal 17 2 3 5 2 2 2" xfId="13169" xr:uid="{00000000-0005-0000-0000-000066330000}"/>
    <cellStyle name="Normal 17 2 3 5 2 2_QR_TAB_1.4_1.5_1.11" xfId="13170" xr:uid="{00000000-0005-0000-0000-000067330000}"/>
    <cellStyle name="Normal 17 2 3 5 2 3" xfId="13171" xr:uid="{00000000-0005-0000-0000-000068330000}"/>
    <cellStyle name="Normal 17 2 3 5 2_QR_TAB_1.4_1.5_1.11" xfId="13172" xr:uid="{00000000-0005-0000-0000-000069330000}"/>
    <cellStyle name="Normal 17 2 3 5_QR_TAB_1.4_1.5_1.11" xfId="13173" xr:uid="{00000000-0005-0000-0000-00006A330000}"/>
    <cellStyle name="Normal 17 2 3 6" xfId="13174" xr:uid="{00000000-0005-0000-0000-00006B330000}"/>
    <cellStyle name="Normal 17 2 3 6 2" xfId="13175" xr:uid="{00000000-0005-0000-0000-00006C330000}"/>
    <cellStyle name="Normal 17 2 3 6 2 2" xfId="13176" xr:uid="{00000000-0005-0000-0000-00006D330000}"/>
    <cellStyle name="Normal 17 2 3 6 2_QR_TAB_1.4_1.5_1.11" xfId="13177" xr:uid="{00000000-0005-0000-0000-00006E330000}"/>
    <cellStyle name="Normal 17 2 3 6 3" xfId="13178" xr:uid="{00000000-0005-0000-0000-00006F330000}"/>
    <cellStyle name="Normal 17 2 3 6_QR_TAB_1.4_1.5_1.11" xfId="13179" xr:uid="{00000000-0005-0000-0000-000070330000}"/>
    <cellStyle name="Normal 17 2 3 7" xfId="13180" xr:uid="{00000000-0005-0000-0000-000071330000}"/>
    <cellStyle name="Normal 17 2 3 7 2" xfId="13181" xr:uid="{00000000-0005-0000-0000-000072330000}"/>
    <cellStyle name="Normal 17 2 3 7_QR_TAB_1.4_1.5_1.11" xfId="13182" xr:uid="{00000000-0005-0000-0000-000073330000}"/>
    <cellStyle name="Normal 17 2 3 8" xfId="13183" xr:uid="{00000000-0005-0000-0000-000074330000}"/>
    <cellStyle name="Normal 17 2 3_checks flows" xfId="13184" xr:uid="{00000000-0005-0000-0000-000075330000}"/>
    <cellStyle name="Normal 17 2 4" xfId="13185" xr:uid="{00000000-0005-0000-0000-000076330000}"/>
    <cellStyle name="Normal 17 2 4 2" xfId="13186" xr:uid="{00000000-0005-0000-0000-000077330000}"/>
    <cellStyle name="Normal 17 2 4 2 2" xfId="13187" xr:uid="{00000000-0005-0000-0000-000078330000}"/>
    <cellStyle name="Normal 17 2 4 2 2 2" xfId="13188" xr:uid="{00000000-0005-0000-0000-000079330000}"/>
    <cellStyle name="Normal 17 2 4 2 2 2 2" xfId="13189" xr:uid="{00000000-0005-0000-0000-00007A330000}"/>
    <cellStyle name="Normal 17 2 4 2 2 2_QR_TAB_1.4_1.5_1.11" xfId="13190" xr:uid="{00000000-0005-0000-0000-00007B330000}"/>
    <cellStyle name="Normal 17 2 4 2 2 3" xfId="13191" xr:uid="{00000000-0005-0000-0000-00007C330000}"/>
    <cellStyle name="Normal 17 2 4 2 2_QR_TAB_1.4_1.5_1.11" xfId="13192" xr:uid="{00000000-0005-0000-0000-00007D330000}"/>
    <cellStyle name="Normal 17 2 4 2 3" xfId="13193" xr:uid="{00000000-0005-0000-0000-00007E330000}"/>
    <cellStyle name="Normal 17 2 4 2 3 2" xfId="13194" xr:uid="{00000000-0005-0000-0000-00007F330000}"/>
    <cellStyle name="Normal 17 2 4 2 3_QR_TAB_1.4_1.5_1.11" xfId="13195" xr:uid="{00000000-0005-0000-0000-000080330000}"/>
    <cellStyle name="Normal 17 2 4 2 4" xfId="13196" xr:uid="{00000000-0005-0000-0000-000081330000}"/>
    <cellStyle name="Normal 17 2 4 2_QR_TAB_1.4_1.5_1.11" xfId="13197" xr:uid="{00000000-0005-0000-0000-000082330000}"/>
    <cellStyle name="Normal 17 2 4 3" xfId="13198" xr:uid="{00000000-0005-0000-0000-000083330000}"/>
    <cellStyle name="Normal 17 2 4 3 2" xfId="13199" xr:uid="{00000000-0005-0000-0000-000084330000}"/>
    <cellStyle name="Normal 17 2 4 3 2 2" xfId="13200" xr:uid="{00000000-0005-0000-0000-000085330000}"/>
    <cellStyle name="Normal 17 2 4 3 2 2 2" xfId="13201" xr:uid="{00000000-0005-0000-0000-000086330000}"/>
    <cellStyle name="Normal 17 2 4 3 2 2_QR_TAB_1.4_1.5_1.11" xfId="13202" xr:uid="{00000000-0005-0000-0000-000087330000}"/>
    <cellStyle name="Normal 17 2 4 3 2 3" xfId="13203" xr:uid="{00000000-0005-0000-0000-000088330000}"/>
    <cellStyle name="Normal 17 2 4 3 2_QR_TAB_1.4_1.5_1.11" xfId="13204" xr:uid="{00000000-0005-0000-0000-000089330000}"/>
    <cellStyle name="Normal 17 2 4 3_QR_TAB_1.4_1.5_1.11" xfId="13205" xr:uid="{00000000-0005-0000-0000-00008A330000}"/>
    <cellStyle name="Normal 17 2 4 4" xfId="13206" xr:uid="{00000000-0005-0000-0000-00008B330000}"/>
    <cellStyle name="Normal 17 2 4 4 2" xfId="13207" xr:uid="{00000000-0005-0000-0000-00008C330000}"/>
    <cellStyle name="Normal 17 2 4 4 2 2" xfId="13208" xr:uid="{00000000-0005-0000-0000-00008D330000}"/>
    <cellStyle name="Normal 17 2 4 4 2_QR_TAB_1.4_1.5_1.11" xfId="13209" xr:uid="{00000000-0005-0000-0000-00008E330000}"/>
    <cellStyle name="Normal 17 2 4 4 3" xfId="13210" xr:uid="{00000000-0005-0000-0000-00008F330000}"/>
    <cellStyle name="Normal 17 2 4 4_QR_TAB_1.4_1.5_1.11" xfId="13211" xr:uid="{00000000-0005-0000-0000-000090330000}"/>
    <cellStyle name="Normal 17 2 4 5" xfId="13212" xr:uid="{00000000-0005-0000-0000-000091330000}"/>
    <cellStyle name="Normal 17 2 4 5 2" xfId="13213" xr:uid="{00000000-0005-0000-0000-000092330000}"/>
    <cellStyle name="Normal 17 2 4 5_QR_TAB_1.4_1.5_1.11" xfId="13214" xr:uid="{00000000-0005-0000-0000-000093330000}"/>
    <cellStyle name="Normal 17 2 4 6" xfId="13215" xr:uid="{00000000-0005-0000-0000-000094330000}"/>
    <cellStyle name="Normal 17 2 4_checks flows" xfId="13216" xr:uid="{00000000-0005-0000-0000-000095330000}"/>
    <cellStyle name="Normal 17 2 5" xfId="13217" xr:uid="{00000000-0005-0000-0000-000096330000}"/>
    <cellStyle name="Normal 17 2 5 2" xfId="13218" xr:uid="{00000000-0005-0000-0000-000097330000}"/>
    <cellStyle name="Normal 17 2 5 2 2" xfId="13219" xr:uid="{00000000-0005-0000-0000-000098330000}"/>
    <cellStyle name="Normal 17 2 5 2 2 2" xfId="13220" xr:uid="{00000000-0005-0000-0000-000099330000}"/>
    <cellStyle name="Normal 17 2 5 2 2 2 2" xfId="13221" xr:uid="{00000000-0005-0000-0000-00009A330000}"/>
    <cellStyle name="Normal 17 2 5 2 2 2_QR_TAB_1.4_1.5_1.11" xfId="13222" xr:uid="{00000000-0005-0000-0000-00009B330000}"/>
    <cellStyle name="Normal 17 2 5 2 2 3" xfId="13223" xr:uid="{00000000-0005-0000-0000-00009C330000}"/>
    <cellStyle name="Normal 17 2 5 2 2_QR_TAB_1.4_1.5_1.11" xfId="13224" xr:uid="{00000000-0005-0000-0000-00009D330000}"/>
    <cellStyle name="Normal 17 2 5 2 3" xfId="13225" xr:uid="{00000000-0005-0000-0000-00009E330000}"/>
    <cellStyle name="Normal 17 2 5 2 3 2" xfId="13226" xr:uid="{00000000-0005-0000-0000-00009F330000}"/>
    <cellStyle name="Normal 17 2 5 2 3_QR_TAB_1.4_1.5_1.11" xfId="13227" xr:uid="{00000000-0005-0000-0000-0000A0330000}"/>
    <cellStyle name="Normal 17 2 5 2 4" xfId="13228" xr:uid="{00000000-0005-0000-0000-0000A1330000}"/>
    <cellStyle name="Normal 17 2 5 2_QR_TAB_1.4_1.5_1.11" xfId="13229" xr:uid="{00000000-0005-0000-0000-0000A2330000}"/>
    <cellStyle name="Normal 17 2 5 3" xfId="13230" xr:uid="{00000000-0005-0000-0000-0000A3330000}"/>
    <cellStyle name="Normal 17 2 5 3 2" xfId="13231" xr:uid="{00000000-0005-0000-0000-0000A4330000}"/>
    <cellStyle name="Normal 17 2 5 3 2 2" xfId="13232" xr:uid="{00000000-0005-0000-0000-0000A5330000}"/>
    <cellStyle name="Normal 17 2 5 3 2 2 2" xfId="13233" xr:uid="{00000000-0005-0000-0000-0000A6330000}"/>
    <cellStyle name="Normal 17 2 5 3 2 2_QR_TAB_1.4_1.5_1.11" xfId="13234" xr:uid="{00000000-0005-0000-0000-0000A7330000}"/>
    <cellStyle name="Normal 17 2 5 3 2 3" xfId="13235" xr:uid="{00000000-0005-0000-0000-0000A8330000}"/>
    <cellStyle name="Normal 17 2 5 3 2_QR_TAB_1.4_1.5_1.11" xfId="13236" xr:uid="{00000000-0005-0000-0000-0000A9330000}"/>
    <cellStyle name="Normal 17 2 5 3_QR_TAB_1.4_1.5_1.11" xfId="13237" xr:uid="{00000000-0005-0000-0000-0000AA330000}"/>
    <cellStyle name="Normal 17 2 5 4" xfId="13238" xr:uid="{00000000-0005-0000-0000-0000AB330000}"/>
    <cellStyle name="Normal 17 2 5 4 2" xfId="13239" xr:uid="{00000000-0005-0000-0000-0000AC330000}"/>
    <cellStyle name="Normal 17 2 5 4 2 2" xfId="13240" xr:uid="{00000000-0005-0000-0000-0000AD330000}"/>
    <cellStyle name="Normal 17 2 5 4 2_QR_TAB_1.4_1.5_1.11" xfId="13241" xr:uid="{00000000-0005-0000-0000-0000AE330000}"/>
    <cellStyle name="Normal 17 2 5 4 3" xfId="13242" xr:uid="{00000000-0005-0000-0000-0000AF330000}"/>
    <cellStyle name="Normal 17 2 5 4_QR_TAB_1.4_1.5_1.11" xfId="13243" xr:uid="{00000000-0005-0000-0000-0000B0330000}"/>
    <cellStyle name="Normal 17 2 5 5" xfId="13244" xr:uid="{00000000-0005-0000-0000-0000B1330000}"/>
    <cellStyle name="Normal 17 2 5 5 2" xfId="13245" xr:uid="{00000000-0005-0000-0000-0000B2330000}"/>
    <cellStyle name="Normal 17 2 5 5_QR_TAB_1.4_1.5_1.11" xfId="13246" xr:uid="{00000000-0005-0000-0000-0000B3330000}"/>
    <cellStyle name="Normal 17 2 5 6" xfId="13247" xr:uid="{00000000-0005-0000-0000-0000B4330000}"/>
    <cellStyle name="Normal 17 2 5_checks flows" xfId="13248" xr:uid="{00000000-0005-0000-0000-0000B5330000}"/>
    <cellStyle name="Normal 17 2 6" xfId="13249" xr:uid="{00000000-0005-0000-0000-0000B6330000}"/>
    <cellStyle name="Normal 17 2 6 2" xfId="13250" xr:uid="{00000000-0005-0000-0000-0000B7330000}"/>
    <cellStyle name="Normal 17 2 6 2 2" xfId="13251" xr:uid="{00000000-0005-0000-0000-0000B8330000}"/>
    <cellStyle name="Normal 17 2 6 2 2 2" xfId="13252" xr:uid="{00000000-0005-0000-0000-0000B9330000}"/>
    <cellStyle name="Normal 17 2 6 2 2 2 2" xfId="13253" xr:uid="{00000000-0005-0000-0000-0000BA330000}"/>
    <cellStyle name="Normal 17 2 6 2 2 2_QR_TAB_1.4_1.5_1.11" xfId="13254" xr:uid="{00000000-0005-0000-0000-0000BB330000}"/>
    <cellStyle name="Normal 17 2 6 2 2 3" xfId="13255" xr:uid="{00000000-0005-0000-0000-0000BC330000}"/>
    <cellStyle name="Normal 17 2 6 2 2_QR_TAB_1.4_1.5_1.11" xfId="13256" xr:uid="{00000000-0005-0000-0000-0000BD330000}"/>
    <cellStyle name="Normal 17 2 6 2 3" xfId="13257" xr:uid="{00000000-0005-0000-0000-0000BE330000}"/>
    <cellStyle name="Normal 17 2 6 2 3 2" xfId="13258" xr:uid="{00000000-0005-0000-0000-0000BF330000}"/>
    <cellStyle name="Normal 17 2 6 2 3_QR_TAB_1.4_1.5_1.11" xfId="13259" xr:uid="{00000000-0005-0000-0000-0000C0330000}"/>
    <cellStyle name="Normal 17 2 6 2 4" xfId="13260" xr:uid="{00000000-0005-0000-0000-0000C1330000}"/>
    <cellStyle name="Normal 17 2 6 2_QR_TAB_1.4_1.5_1.11" xfId="13261" xr:uid="{00000000-0005-0000-0000-0000C2330000}"/>
    <cellStyle name="Normal 17 2 6 3" xfId="13262" xr:uid="{00000000-0005-0000-0000-0000C3330000}"/>
    <cellStyle name="Normal 17 2 6 3 2" xfId="13263" xr:uid="{00000000-0005-0000-0000-0000C4330000}"/>
    <cellStyle name="Normal 17 2 6 3 2 2" xfId="13264" xr:uid="{00000000-0005-0000-0000-0000C5330000}"/>
    <cellStyle name="Normal 17 2 6 3 2 2 2" xfId="13265" xr:uid="{00000000-0005-0000-0000-0000C6330000}"/>
    <cellStyle name="Normal 17 2 6 3 2 2_QR_TAB_1.4_1.5_1.11" xfId="13266" xr:uid="{00000000-0005-0000-0000-0000C7330000}"/>
    <cellStyle name="Normal 17 2 6 3 2 3" xfId="13267" xr:uid="{00000000-0005-0000-0000-0000C8330000}"/>
    <cellStyle name="Normal 17 2 6 3 2_QR_TAB_1.4_1.5_1.11" xfId="13268" xr:uid="{00000000-0005-0000-0000-0000C9330000}"/>
    <cellStyle name="Normal 17 2 6 3_QR_TAB_1.4_1.5_1.11" xfId="13269" xr:uid="{00000000-0005-0000-0000-0000CA330000}"/>
    <cellStyle name="Normal 17 2 6 4" xfId="13270" xr:uid="{00000000-0005-0000-0000-0000CB330000}"/>
    <cellStyle name="Normal 17 2 6 4 2" xfId="13271" xr:uid="{00000000-0005-0000-0000-0000CC330000}"/>
    <cellStyle name="Normal 17 2 6 4 2 2" xfId="13272" xr:uid="{00000000-0005-0000-0000-0000CD330000}"/>
    <cellStyle name="Normal 17 2 6 4 2_QR_TAB_1.4_1.5_1.11" xfId="13273" xr:uid="{00000000-0005-0000-0000-0000CE330000}"/>
    <cellStyle name="Normal 17 2 6 4 3" xfId="13274" xr:uid="{00000000-0005-0000-0000-0000CF330000}"/>
    <cellStyle name="Normal 17 2 6 4_QR_TAB_1.4_1.5_1.11" xfId="13275" xr:uid="{00000000-0005-0000-0000-0000D0330000}"/>
    <cellStyle name="Normal 17 2 6 5" xfId="13276" xr:uid="{00000000-0005-0000-0000-0000D1330000}"/>
    <cellStyle name="Normal 17 2 6 5 2" xfId="13277" xr:uid="{00000000-0005-0000-0000-0000D2330000}"/>
    <cellStyle name="Normal 17 2 6 5_QR_TAB_1.4_1.5_1.11" xfId="13278" xr:uid="{00000000-0005-0000-0000-0000D3330000}"/>
    <cellStyle name="Normal 17 2 6 6" xfId="13279" xr:uid="{00000000-0005-0000-0000-0000D4330000}"/>
    <cellStyle name="Normal 17 2 6_checks flows" xfId="13280" xr:uid="{00000000-0005-0000-0000-0000D5330000}"/>
    <cellStyle name="Normal 17 2 7" xfId="13281" xr:uid="{00000000-0005-0000-0000-0000D6330000}"/>
    <cellStyle name="Normal 17 2 7 2" xfId="13282" xr:uid="{00000000-0005-0000-0000-0000D7330000}"/>
    <cellStyle name="Normal 17 2 7 2 2" xfId="13283" xr:uid="{00000000-0005-0000-0000-0000D8330000}"/>
    <cellStyle name="Normal 17 2 7 2 2 2" xfId="13284" xr:uid="{00000000-0005-0000-0000-0000D9330000}"/>
    <cellStyle name="Normal 17 2 7 2 2 2 2" xfId="13285" xr:uid="{00000000-0005-0000-0000-0000DA330000}"/>
    <cellStyle name="Normal 17 2 7 2 2 2_QR_TAB_1.4_1.5_1.11" xfId="13286" xr:uid="{00000000-0005-0000-0000-0000DB330000}"/>
    <cellStyle name="Normal 17 2 7 2 2 3" xfId="13287" xr:uid="{00000000-0005-0000-0000-0000DC330000}"/>
    <cellStyle name="Normal 17 2 7 2 2_QR_TAB_1.4_1.5_1.11" xfId="13288" xr:uid="{00000000-0005-0000-0000-0000DD330000}"/>
    <cellStyle name="Normal 17 2 7 2 3" xfId="13289" xr:uid="{00000000-0005-0000-0000-0000DE330000}"/>
    <cellStyle name="Normal 17 2 7 2 3 2" xfId="13290" xr:uid="{00000000-0005-0000-0000-0000DF330000}"/>
    <cellStyle name="Normal 17 2 7 2 3_QR_TAB_1.4_1.5_1.11" xfId="13291" xr:uid="{00000000-0005-0000-0000-0000E0330000}"/>
    <cellStyle name="Normal 17 2 7 2 4" xfId="13292" xr:uid="{00000000-0005-0000-0000-0000E1330000}"/>
    <cellStyle name="Normal 17 2 7 2_QR_TAB_1.4_1.5_1.11" xfId="13293" xr:uid="{00000000-0005-0000-0000-0000E2330000}"/>
    <cellStyle name="Normal 17 2 7 3" xfId="13294" xr:uid="{00000000-0005-0000-0000-0000E3330000}"/>
    <cellStyle name="Normal 17 2 7 3 2" xfId="13295" xr:uid="{00000000-0005-0000-0000-0000E4330000}"/>
    <cellStyle name="Normal 17 2 7 3 2 2" xfId="13296" xr:uid="{00000000-0005-0000-0000-0000E5330000}"/>
    <cellStyle name="Normal 17 2 7 3 2 2 2" xfId="13297" xr:uid="{00000000-0005-0000-0000-0000E6330000}"/>
    <cellStyle name="Normal 17 2 7 3 2 2_QR_TAB_1.4_1.5_1.11" xfId="13298" xr:uid="{00000000-0005-0000-0000-0000E7330000}"/>
    <cellStyle name="Normal 17 2 7 3 2 3" xfId="13299" xr:uid="{00000000-0005-0000-0000-0000E8330000}"/>
    <cellStyle name="Normal 17 2 7 3 2_QR_TAB_1.4_1.5_1.11" xfId="13300" xr:uid="{00000000-0005-0000-0000-0000E9330000}"/>
    <cellStyle name="Normal 17 2 7 3_QR_TAB_1.4_1.5_1.11" xfId="13301" xr:uid="{00000000-0005-0000-0000-0000EA330000}"/>
    <cellStyle name="Normal 17 2 7 4" xfId="13302" xr:uid="{00000000-0005-0000-0000-0000EB330000}"/>
    <cellStyle name="Normal 17 2 7 4 2" xfId="13303" xr:uid="{00000000-0005-0000-0000-0000EC330000}"/>
    <cellStyle name="Normal 17 2 7 4 2 2" xfId="13304" xr:uid="{00000000-0005-0000-0000-0000ED330000}"/>
    <cellStyle name="Normal 17 2 7 4 2_QR_TAB_1.4_1.5_1.11" xfId="13305" xr:uid="{00000000-0005-0000-0000-0000EE330000}"/>
    <cellStyle name="Normal 17 2 7 4 3" xfId="13306" xr:uid="{00000000-0005-0000-0000-0000EF330000}"/>
    <cellStyle name="Normal 17 2 7 4_QR_TAB_1.4_1.5_1.11" xfId="13307" xr:uid="{00000000-0005-0000-0000-0000F0330000}"/>
    <cellStyle name="Normal 17 2 7 5" xfId="13308" xr:uid="{00000000-0005-0000-0000-0000F1330000}"/>
    <cellStyle name="Normal 17 2 7 5 2" xfId="13309" xr:uid="{00000000-0005-0000-0000-0000F2330000}"/>
    <cellStyle name="Normal 17 2 7 5_QR_TAB_1.4_1.5_1.11" xfId="13310" xr:uid="{00000000-0005-0000-0000-0000F3330000}"/>
    <cellStyle name="Normal 17 2 7 6" xfId="13311" xr:uid="{00000000-0005-0000-0000-0000F4330000}"/>
    <cellStyle name="Normal 17 2 7_checks flows" xfId="13312" xr:uid="{00000000-0005-0000-0000-0000F5330000}"/>
    <cellStyle name="Normal 17 2 8" xfId="13313" xr:uid="{00000000-0005-0000-0000-0000F6330000}"/>
    <cellStyle name="Normal 17 2 8 2" xfId="13314" xr:uid="{00000000-0005-0000-0000-0000F7330000}"/>
    <cellStyle name="Normal 17 2 8 2 2" xfId="13315" xr:uid="{00000000-0005-0000-0000-0000F8330000}"/>
    <cellStyle name="Normal 17 2 8 2 2 2" xfId="13316" xr:uid="{00000000-0005-0000-0000-0000F9330000}"/>
    <cellStyle name="Normal 17 2 8 2 2 2 2" xfId="13317" xr:uid="{00000000-0005-0000-0000-0000FA330000}"/>
    <cellStyle name="Normal 17 2 8 2 2 2_QR_TAB_1.4_1.5_1.11" xfId="13318" xr:uid="{00000000-0005-0000-0000-0000FB330000}"/>
    <cellStyle name="Normal 17 2 8 2 2 3" xfId="13319" xr:uid="{00000000-0005-0000-0000-0000FC330000}"/>
    <cellStyle name="Normal 17 2 8 2 2_QR_TAB_1.4_1.5_1.11" xfId="13320" xr:uid="{00000000-0005-0000-0000-0000FD330000}"/>
    <cellStyle name="Normal 17 2 8 2 3" xfId="13321" xr:uid="{00000000-0005-0000-0000-0000FE330000}"/>
    <cellStyle name="Normal 17 2 8 2 3 2" xfId="13322" xr:uid="{00000000-0005-0000-0000-0000FF330000}"/>
    <cellStyle name="Normal 17 2 8 2 3_QR_TAB_1.4_1.5_1.11" xfId="13323" xr:uid="{00000000-0005-0000-0000-000000340000}"/>
    <cellStyle name="Normal 17 2 8 2 4" xfId="13324" xr:uid="{00000000-0005-0000-0000-000001340000}"/>
    <cellStyle name="Normal 17 2 8 2_QR_TAB_1.4_1.5_1.11" xfId="13325" xr:uid="{00000000-0005-0000-0000-000002340000}"/>
    <cellStyle name="Normal 17 2 8 3" xfId="13326" xr:uid="{00000000-0005-0000-0000-000003340000}"/>
    <cellStyle name="Normal 17 2 8 3 2" xfId="13327" xr:uid="{00000000-0005-0000-0000-000004340000}"/>
    <cellStyle name="Normal 17 2 8 3 2 2" xfId="13328" xr:uid="{00000000-0005-0000-0000-000005340000}"/>
    <cellStyle name="Normal 17 2 8 3 2_QR_TAB_1.4_1.5_1.11" xfId="13329" xr:uid="{00000000-0005-0000-0000-000006340000}"/>
    <cellStyle name="Normal 17 2 8 3 3" xfId="13330" xr:uid="{00000000-0005-0000-0000-000007340000}"/>
    <cellStyle name="Normal 17 2 8 3_QR_TAB_1.4_1.5_1.11" xfId="13331" xr:uid="{00000000-0005-0000-0000-000008340000}"/>
    <cellStyle name="Normal 17 2 8 4" xfId="13332" xr:uid="{00000000-0005-0000-0000-000009340000}"/>
    <cellStyle name="Normal 17 2 8 4 2" xfId="13333" xr:uid="{00000000-0005-0000-0000-00000A340000}"/>
    <cellStyle name="Normal 17 2 8 4_QR_TAB_1.4_1.5_1.11" xfId="13334" xr:uid="{00000000-0005-0000-0000-00000B340000}"/>
    <cellStyle name="Normal 17 2 8 5" xfId="13335" xr:uid="{00000000-0005-0000-0000-00000C340000}"/>
    <cellStyle name="Normal 17 2 8_checks flows" xfId="13336" xr:uid="{00000000-0005-0000-0000-00000D340000}"/>
    <cellStyle name="Normal 17 2 9" xfId="13337" xr:uid="{00000000-0005-0000-0000-00000E340000}"/>
    <cellStyle name="Normal 17 2 9 2" xfId="13338" xr:uid="{00000000-0005-0000-0000-00000F340000}"/>
    <cellStyle name="Normal 17 2 9 2 2" xfId="13339" xr:uid="{00000000-0005-0000-0000-000010340000}"/>
    <cellStyle name="Normal 17 2 9 2 2 2" xfId="13340" xr:uid="{00000000-0005-0000-0000-000011340000}"/>
    <cellStyle name="Normal 17 2 9 2 2_QR_TAB_1.4_1.5_1.11" xfId="13341" xr:uid="{00000000-0005-0000-0000-000012340000}"/>
    <cellStyle name="Normal 17 2 9 2 3" xfId="13342" xr:uid="{00000000-0005-0000-0000-000013340000}"/>
    <cellStyle name="Normal 17 2 9 2_QR_TAB_1.4_1.5_1.11" xfId="13343" xr:uid="{00000000-0005-0000-0000-000014340000}"/>
    <cellStyle name="Normal 17 2 9 3" xfId="13344" xr:uid="{00000000-0005-0000-0000-000015340000}"/>
    <cellStyle name="Normal 17 2 9 3 2" xfId="13345" xr:uid="{00000000-0005-0000-0000-000016340000}"/>
    <cellStyle name="Normal 17 2 9 3_QR_TAB_1.4_1.5_1.11" xfId="13346" xr:uid="{00000000-0005-0000-0000-000017340000}"/>
    <cellStyle name="Normal 17 2 9 4" xfId="13347" xr:uid="{00000000-0005-0000-0000-000018340000}"/>
    <cellStyle name="Normal 17 2 9_QR_TAB_1.4_1.5_1.11" xfId="13348" xr:uid="{00000000-0005-0000-0000-000019340000}"/>
    <cellStyle name="Normal 17 2_checks flows" xfId="13349" xr:uid="{00000000-0005-0000-0000-00001A340000}"/>
    <cellStyle name="Normal 17 3" xfId="13350" xr:uid="{00000000-0005-0000-0000-00001B340000}"/>
    <cellStyle name="Normal 17 3 10" xfId="13351" xr:uid="{00000000-0005-0000-0000-00001C340000}"/>
    <cellStyle name="Normal 17 3 10 2" xfId="13352" xr:uid="{00000000-0005-0000-0000-00001D340000}"/>
    <cellStyle name="Normal 17 3 10 2 2" xfId="13353" xr:uid="{00000000-0005-0000-0000-00001E340000}"/>
    <cellStyle name="Normal 17 3 10 2_QR_TAB_1.4_1.5_1.11" xfId="13354" xr:uid="{00000000-0005-0000-0000-00001F340000}"/>
    <cellStyle name="Normal 17 3 10 3" xfId="13355" xr:uid="{00000000-0005-0000-0000-000020340000}"/>
    <cellStyle name="Normal 17 3 10_QR_TAB_1.4_1.5_1.11" xfId="13356" xr:uid="{00000000-0005-0000-0000-000021340000}"/>
    <cellStyle name="Normal 17 3 11" xfId="13357" xr:uid="{00000000-0005-0000-0000-000022340000}"/>
    <cellStyle name="Normal 17 3 11 2" xfId="13358" xr:uid="{00000000-0005-0000-0000-000023340000}"/>
    <cellStyle name="Normal 17 3 11_QR_TAB_1.4_1.5_1.11" xfId="13359" xr:uid="{00000000-0005-0000-0000-000024340000}"/>
    <cellStyle name="Normal 17 3 12" xfId="13360" xr:uid="{00000000-0005-0000-0000-000025340000}"/>
    <cellStyle name="Normal 17 3 2" xfId="13361" xr:uid="{00000000-0005-0000-0000-000026340000}"/>
    <cellStyle name="Normal 17 3 2 2" xfId="13362" xr:uid="{00000000-0005-0000-0000-000027340000}"/>
    <cellStyle name="Normal 17 3 2 2 2" xfId="13363" xr:uid="{00000000-0005-0000-0000-000028340000}"/>
    <cellStyle name="Normal 17 3 2 2 2 2" xfId="13364" xr:uid="{00000000-0005-0000-0000-000029340000}"/>
    <cellStyle name="Normal 17 3 2 2 2 2 2" xfId="13365" xr:uid="{00000000-0005-0000-0000-00002A340000}"/>
    <cellStyle name="Normal 17 3 2 2 2 2 2 2" xfId="13366" xr:uid="{00000000-0005-0000-0000-00002B340000}"/>
    <cellStyle name="Normal 17 3 2 2 2 2 2_QR_TAB_1.4_1.5_1.11" xfId="13367" xr:uid="{00000000-0005-0000-0000-00002C340000}"/>
    <cellStyle name="Normal 17 3 2 2 2 2 3" xfId="13368" xr:uid="{00000000-0005-0000-0000-00002D340000}"/>
    <cellStyle name="Normal 17 3 2 2 2 2_QR_TAB_1.4_1.5_1.11" xfId="13369" xr:uid="{00000000-0005-0000-0000-00002E340000}"/>
    <cellStyle name="Normal 17 3 2 2 2 3" xfId="13370" xr:uid="{00000000-0005-0000-0000-00002F340000}"/>
    <cellStyle name="Normal 17 3 2 2 2 3 2" xfId="13371" xr:uid="{00000000-0005-0000-0000-000030340000}"/>
    <cellStyle name="Normal 17 3 2 2 2 3_QR_TAB_1.4_1.5_1.11" xfId="13372" xr:uid="{00000000-0005-0000-0000-000031340000}"/>
    <cellStyle name="Normal 17 3 2 2 2 4" xfId="13373" xr:uid="{00000000-0005-0000-0000-000032340000}"/>
    <cellStyle name="Normal 17 3 2 2 2_QR_TAB_1.4_1.5_1.11" xfId="13374" xr:uid="{00000000-0005-0000-0000-000033340000}"/>
    <cellStyle name="Normal 17 3 2 2 3" xfId="13375" xr:uid="{00000000-0005-0000-0000-000034340000}"/>
    <cellStyle name="Normal 17 3 2 2 3 2" xfId="13376" xr:uid="{00000000-0005-0000-0000-000035340000}"/>
    <cellStyle name="Normal 17 3 2 2 3 2 2" xfId="13377" xr:uid="{00000000-0005-0000-0000-000036340000}"/>
    <cellStyle name="Normal 17 3 2 2 3 2 2 2" xfId="13378" xr:uid="{00000000-0005-0000-0000-000037340000}"/>
    <cellStyle name="Normal 17 3 2 2 3 2 2_QR_TAB_1.4_1.5_1.11" xfId="13379" xr:uid="{00000000-0005-0000-0000-000038340000}"/>
    <cellStyle name="Normal 17 3 2 2 3 2 3" xfId="13380" xr:uid="{00000000-0005-0000-0000-000039340000}"/>
    <cellStyle name="Normal 17 3 2 2 3 2_QR_TAB_1.4_1.5_1.11" xfId="13381" xr:uid="{00000000-0005-0000-0000-00003A340000}"/>
    <cellStyle name="Normal 17 3 2 2 3_QR_TAB_1.4_1.5_1.11" xfId="13382" xr:uid="{00000000-0005-0000-0000-00003B340000}"/>
    <cellStyle name="Normal 17 3 2 2 4" xfId="13383" xr:uid="{00000000-0005-0000-0000-00003C340000}"/>
    <cellStyle name="Normal 17 3 2 2 4 2" xfId="13384" xr:uid="{00000000-0005-0000-0000-00003D340000}"/>
    <cellStyle name="Normal 17 3 2 2 4 2 2" xfId="13385" xr:uid="{00000000-0005-0000-0000-00003E340000}"/>
    <cellStyle name="Normal 17 3 2 2 4 2_QR_TAB_1.4_1.5_1.11" xfId="13386" xr:uid="{00000000-0005-0000-0000-00003F340000}"/>
    <cellStyle name="Normal 17 3 2 2 4 3" xfId="13387" xr:uid="{00000000-0005-0000-0000-000040340000}"/>
    <cellStyle name="Normal 17 3 2 2 4_QR_TAB_1.4_1.5_1.11" xfId="13388" xr:uid="{00000000-0005-0000-0000-000041340000}"/>
    <cellStyle name="Normal 17 3 2 2 5" xfId="13389" xr:uid="{00000000-0005-0000-0000-000042340000}"/>
    <cellStyle name="Normal 17 3 2 2 5 2" xfId="13390" xr:uid="{00000000-0005-0000-0000-000043340000}"/>
    <cellStyle name="Normal 17 3 2 2 5_QR_TAB_1.4_1.5_1.11" xfId="13391" xr:uid="{00000000-0005-0000-0000-000044340000}"/>
    <cellStyle name="Normal 17 3 2 2 6" xfId="13392" xr:uid="{00000000-0005-0000-0000-000045340000}"/>
    <cellStyle name="Normal 17 3 2 2_checks flows" xfId="13393" xr:uid="{00000000-0005-0000-0000-000046340000}"/>
    <cellStyle name="Normal 17 3 2 3" xfId="13394" xr:uid="{00000000-0005-0000-0000-000047340000}"/>
    <cellStyle name="Normal 17 3 2 3 2" xfId="13395" xr:uid="{00000000-0005-0000-0000-000048340000}"/>
    <cellStyle name="Normal 17 3 2 3 2 2" xfId="13396" xr:uid="{00000000-0005-0000-0000-000049340000}"/>
    <cellStyle name="Normal 17 3 2 3 2 2 2" xfId="13397" xr:uid="{00000000-0005-0000-0000-00004A340000}"/>
    <cellStyle name="Normal 17 3 2 3 2 2 2 2" xfId="13398" xr:uid="{00000000-0005-0000-0000-00004B340000}"/>
    <cellStyle name="Normal 17 3 2 3 2 2 2_QR_TAB_1.4_1.5_1.11" xfId="13399" xr:uid="{00000000-0005-0000-0000-00004C340000}"/>
    <cellStyle name="Normal 17 3 2 3 2 2 3" xfId="13400" xr:uid="{00000000-0005-0000-0000-00004D340000}"/>
    <cellStyle name="Normal 17 3 2 3 2 2_QR_TAB_1.4_1.5_1.11" xfId="13401" xr:uid="{00000000-0005-0000-0000-00004E340000}"/>
    <cellStyle name="Normal 17 3 2 3 2 3" xfId="13402" xr:uid="{00000000-0005-0000-0000-00004F340000}"/>
    <cellStyle name="Normal 17 3 2 3 2 3 2" xfId="13403" xr:uid="{00000000-0005-0000-0000-000050340000}"/>
    <cellStyle name="Normal 17 3 2 3 2 3_QR_TAB_1.4_1.5_1.11" xfId="13404" xr:uid="{00000000-0005-0000-0000-000051340000}"/>
    <cellStyle name="Normal 17 3 2 3 2 4" xfId="13405" xr:uid="{00000000-0005-0000-0000-000052340000}"/>
    <cellStyle name="Normal 17 3 2 3 2_QR_TAB_1.4_1.5_1.11" xfId="13406" xr:uid="{00000000-0005-0000-0000-000053340000}"/>
    <cellStyle name="Normal 17 3 2 3 3" xfId="13407" xr:uid="{00000000-0005-0000-0000-000054340000}"/>
    <cellStyle name="Normal 17 3 2 3 3 2" xfId="13408" xr:uid="{00000000-0005-0000-0000-000055340000}"/>
    <cellStyle name="Normal 17 3 2 3 3 2 2" xfId="13409" xr:uid="{00000000-0005-0000-0000-000056340000}"/>
    <cellStyle name="Normal 17 3 2 3 3 2_QR_TAB_1.4_1.5_1.11" xfId="13410" xr:uid="{00000000-0005-0000-0000-000057340000}"/>
    <cellStyle name="Normal 17 3 2 3 3 3" xfId="13411" xr:uid="{00000000-0005-0000-0000-000058340000}"/>
    <cellStyle name="Normal 17 3 2 3 3_QR_TAB_1.4_1.5_1.11" xfId="13412" xr:uid="{00000000-0005-0000-0000-000059340000}"/>
    <cellStyle name="Normal 17 3 2 3 4" xfId="13413" xr:uid="{00000000-0005-0000-0000-00005A340000}"/>
    <cellStyle name="Normal 17 3 2 3 4 2" xfId="13414" xr:uid="{00000000-0005-0000-0000-00005B340000}"/>
    <cellStyle name="Normal 17 3 2 3 4_QR_TAB_1.4_1.5_1.11" xfId="13415" xr:uid="{00000000-0005-0000-0000-00005C340000}"/>
    <cellStyle name="Normal 17 3 2 3 5" xfId="13416" xr:uid="{00000000-0005-0000-0000-00005D340000}"/>
    <cellStyle name="Normal 17 3 2 3_checks flows" xfId="13417" xr:uid="{00000000-0005-0000-0000-00005E340000}"/>
    <cellStyle name="Normal 17 3 2 4" xfId="13418" xr:uid="{00000000-0005-0000-0000-00005F340000}"/>
    <cellStyle name="Normal 17 3 2 4 2" xfId="13419" xr:uid="{00000000-0005-0000-0000-000060340000}"/>
    <cellStyle name="Normal 17 3 2 4 2 2" xfId="13420" xr:uid="{00000000-0005-0000-0000-000061340000}"/>
    <cellStyle name="Normal 17 3 2 4 2 2 2" xfId="13421" xr:uid="{00000000-0005-0000-0000-000062340000}"/>
    <cellStyle name="Normal 17 3 2 4 2 2_QR_TAB_1.4_1.5_1.11" xfId="13422" xr:uid="{00000000-0005-0000-0000-000063340000}"/>
    <cellStyle name="Normal 17 3 2 4 2 3" xfId="13423" xr:uid="{00000000-0005-0000-0000-000064340000}"/>
    <cellStyle name="Normal 17 3 2 4 2_QR_TAB_1.4_1.5_1.11" xfId="13424" xr:uid="{00000000-0005-0000-0000-000065340000}"/>
    <cellStyle name="Normal 17 3 2 4 3" xfId="13425" xr:uid="{00000000-0005-0000-0000-000066340000}"/>
    <cellStyle name="Normal 17 3 2 4 3 2" xfId="13426" xr:uid="{00000000-0005-0000-0000-000067340000}"/>
    <cellStyle name="Normal 17 3 2 4 3_QR_TAB_1.4_1.5_1.11" xfId="13427" xr:uid="{00000000-0005-0000-0000-000068340000}"/>
    <cellStyle name="Normal 17 3 2 4 4" xfId="13428" xr:uid="{00000000-0005-0000-0000-000069340000}"/>
    <cellStyle name="Normal 17 3 2 4_QR_TAB_1.4_1.5_1.11" xfId="13429" xr:uid="{00000000-0005-0000-0000-00006A340000}"/>
    <cellStyle name="Normal 17 3 2 5" xfId="13430" xr:uid="{00000000-0005-0000-0000-00006B340000}"/>
    <cellStyle name="Normal 17 3 2 5 2" xfId="13431" xr:uid="{00000000-0005-0000-0000-00006C340000}"/>
    <cellStyle name="Normal 17 3 2 5 2 2" xfId="13432" xr:uid="{00000000-0005-0000-0000-00006D340000}"/>
    <cellStyle name="Normal 17 3 2 5 2 2 2" xfId="13433" xr:uid="{00000000-0005-0000-0000-00006E340000}"/>
    <cellStyle name="Normal 17 3 2 5 2 2_QR_TAB_1.4_1.5_1.11" xfId="13434" xr:uid="{00000000-0005-0000-0000-00006F340000}"/>
    <cellStyle name="Normal 17 3 2 5 2 3" xfId="13435" xr:uid="{00000000-0005-0000-0000-000070340000}"/>
    <cellStyle name="Normal 17 3 2 5 2_QR_TAB_1.4_1.5_1.11" xfId="13436" xr:uid="{00000000-0005-0000-0000-000071340000}"/>
    <cellStyle name="Normal 17 3 2 5_QR_TAB_1.4_1.5_1.11" xfId="13437" xr:uid="{00000000-0005-0000-0000-000072340000}"/>
    <cellStyle name="Normal 17 3 2 6" xfId="13438" xr:uid="{00000000-0005-0000-0000-000073340000}"/>
    <cellStyle name="Normal 17 3 2 6 2" xfId="13439" xr:uid="{00000000-0005-0000-0000-000074340000}"/>
    <cellStyle name="Normal 17 3 2 6 2 2" xfId="13440" xr:uid="{00000000-0005-0000-0000-000075340000}"/>
    <cellStyle name="Normal 17 3 2 6 2_QR_TAB_1.4_1.5_1.11" xfId="13441" xr:uid="{00000000-0005-0000-0000-000076340000}"/>
    <cellStyle name="Normal 17 3 2 6 3" xfId="13442" xr:uid="{00000000-0005-0000-0000-000077340000}"/>
    <cellStyle name="Normal 17 3 2 6_QR_TAB_1.4_1.5_1.11" xfId="13443" xr:uid="{00000000-0005-0000-0000-000078340000}"/>
    <cellStyle name="Normal 17 3 2 7" xfId="13444" xr:uid="{00000000-0005-0000-0000-000079340000}"/>
    <cellStyle name="Normal 17 3 2 7 2" xfId="13445" xr:uid="{00000000-0005-0000-0000-00007A340000}"/>
    <cellStyle name="Normal 17 3 2 7_QR_TAB_1.4_1.5_1.11" xfId="13446" xr:uid="{00000000-0005-0000-0000-00007B340000}"/>
    <cellStyle name="Normal 17 3 2 8" xfId="13447" xr:uid="{00000000-0005-0000-0000-00007C340000}"/>
    <cellStyle name="Normal 17 3 2_checks flows" xfId="13448" xr:uid="{00000000-0005-0000-0000-00007D340000}"/>
    <cellStyle name="Normal 17 3 3" xfId="13449" xr:uid="{00000000-0005-0000-0000-00007E340000}"/>
    <cellStyle name="Normal 17 3 3 2" xfId="13450" xr:uid="{00000000-0005-0000-0000-00007F340000}"/>
    <cellStyle name="Normal 17 3 3 2 2" xfId="13451" xr:uid="{00000000-0005-0000-0000-000080340000}"/>
    <cellStyle name="Normal 17 3 3 2 2 2" xfId="13452" xr:uid="{00000000-0005-0000-0000-000081340000}"/>
    <cellStyle name="Normal 17 3 3 2 2 2 2" xfId="13453" xr:uid="{00000000-0005-0000-0000-000082340000}"/>
    <cellStyle name="Normal 17 3 3 2 2 2_QR_TAB_1.4_1.5_1.11" xfId="13454" xr:uid="{00000000-0005-0000-0000-000083340000}"/>
    <cellStyle name="Normal 17 3 3 2 2 3" xfId="13455" xr:uid="{00000000-0005-0000-0000-000084340000}"/>
    <cellStyle name="Normal 17 3 3 2 2_QR_TAB_1.4_1.5_1.11" xfId="13456" xr:uid="{00000000-0005-0000-0000-000085340000}"/>
    <cellStyle name="Normal 17 3 3 2 3" xfId="13457" xr:uid="{00000000-0005-0000-0000-000086340000}"/>
    <cellStyle name="Normal 17 3 3 2 3 2" xfId="13458" xr:uid="{00000000-0005-0000-0000-000087340000}"/>
    <cellStyle name="Normal 17 3 3 2 3_QR_TAB_1.4_1.5_1.11" xfId="13459" xr:uid="{00000000-0005-0000-0000-000088340000}"/>
    <cellStyle name="Normal 17 3 3 2 4" xfId="13460" xr:uid="{00000000-0005-0000-0000-000089340000}"/>
    <cellStyle name="Normal 17 3 3 2_QR_TAB_1.4_1.5_1.11" xfId="13461" xr:uid="{00000000-0005-0000-0000-00008A340000}"/>
    <cellStyle name="Normal 17 3 3 3" xfId="13462" xr:uid="{00000000-0005-0000-0000-00008B340000}"/>
    <cellStyle name="Normal 17 3 3 3 2" xfId="13463" xr:uid="{00000000-0005-0000-0000-00008C340000}"/>
    <cellStyle name="Normal 17 3 3 3 2 2" xfId="13464" xr:uid="{00000000-0005-0000-0000-00008D340000}"/>
    <cellStyle name="Normal 17 3 3 3 2 2 2" xfId="13465" xr:uid="{00000000-0005-0000-0000-00008E340000}"/>
    <cellStyle name="Normal 17 3 3 3 2 2_QR_TAB_1.4_1.5_1.11" xfId="13466" xr:uid="{00000000-0005-0000-0000-00008F340000}"/>
    <cellStyle name="Normal 17 3 3 3 2 3" xfId="13467" xr:uid="{00000000-0005-0000-0000-000090340000}"/>
    <cellStyle name="Normal 17 3 3 3 2_QR_TAB_1.4_1.5_1.11" xfId="13468" xr:uid="{00000000-0005-0000-0000-000091340000}"/>
    <cellStyle name="Normal 17 3 3 3_QR_TAB_1.4_1.5_1.11" xfId="13469" xr:uid="{00000000-0005-0000-0000-000092340000}"/>
    <cellStyle name="Normal 17 3 3 4" xfId="13470" xr:uid="{00000000-0005-0000-0000-000093340000}"/>
    <cellStyle name="Normal 17 3 3 4 2" xfId="13471" xr:uid="{00000000-0005-0000-0000-000094340000}"/>
    <cellStyle name="Normal 17 3 3 4 2 2" xfId="13472" xr:uid="{00000000-0005-0000-0000-000095340000}"/>
    <cellStyle name="Normal 17 3 3 4 2_QR_TAB_1.4_1.5_1.11" xfId="13473" xr:uid="{00000000-0005-0000-0000-000096340000}"/>
    <cellStyle name="Normal 17 3 3 4 3" xfId="13474" xr:uid="{00000000-0005-0000-0000-000097340000}"/>
    <cellStyle name="Normal 17 3 3 4_QR_TAB_1.4_1.5_1.11" xfId="13475" xr:uid="{00000000-0005-0000-0000-000098340000}"/>
    <cellStyle name="Normal 17 3 3 5" xfId="13476" xr:uid="{00000000-0005-0000-0000-000099340000}"/>
    <cellStyle name="Normal 17 3 3 5 2" xfId="13477" xr:uid="{00000000-0005-0000-0000-00009A340000}"/>
    <cellStyle name="Normal 17 3 3 5_QR_TAB_1.4_1.5_1.11" xfId="13478" xr:uid="{00000000-0005-0000-0000-00009B340000}"/>
    <cellStyle name="Normal 17 3 3 6" xfId="13479" xr:uid="{00000000-0005-0000-0000-00009C340000}"/>
    <cellStyle name="Normal 17 3 3_checks flows" xfId="13480" xr:uid="{00000000-0005-0000-0000-00009D340000}"/>
    <cellStyle name="Normal 17 3 4" xfId="13481" xr:uid="{00000000-0005-0000-0000-00009E340000}"/>
    <cellStyle name="Normal 17 3 4 2" xfId="13482" xr:uid="{00000000-0005-0000-0000-00009F340000}"/>
    <cellStyle name="Normal 17 3 4 2 2" xfId="13483" xr:uid="{00000000-0005-0000-0000-0000A0340000}"/>
    <cellStyle name="Normal 17 3 4 2 2 2" xfId="13484" xr:uid="{00000000-0005-0000-0000-0000A1340000}"/>
    <cellStyle name="Normal 17 3 4 2 2 2 2" xfId="13485" xr:uid="{00000000-0005-0000-0000-0000A2340000}"/>
    <cellStyle name="Normal 17 3 4 2 2 2_QR_TAB_1.4_1.5_1.11" xfId="13486" xr:uid="{00000000-0005-0000-0000-0000A3340000}"/>
    <cellStyle name="Normal 17 3 4 2 2 3" xfId="13487" xr:uid="{00000000-0005-0000-0000-0000A4340000}"/>
    <cellStyle name="Normal 17 3 4 2 2_QR_TAB_1.4_1.5_1.11" xfId="13488" xr:uid="{00000000-0005-0000-0000-0000A5340000}"/>
    <cellStyle name="Normal 17 3 4 2 3" xfId="13489" xr:uid="{00000000-0005-0000-0000-0000A6340000}"/>
    <cellStyle name="Normal 17 3 4 2 3 2" xfId="13490" xr:uid="{00000000-0005-0000-0000-0000A7340000}"/>
    <cellStyle name="Normal 17 3 4 2 3_QR_TAB_1.4_1.5_1.11" xfId="13491" xr:uid="{00000000-0005-0000-0000-0000A8340000}"/>
    <cellStyle name="Normal 17 3 4 2 4" xfId="13492" xr:uid="{00000000-0005-0000-0000-0000A9340000}"/>
    <cellStyle name="Normal 17 3 4 2_QR_TAB_1.4_1.5_1.11" xfId="13493" xr:uid="{00000000-0005-0000-0000-0000AA340000}"/>
    <cellStyle name="Normal 17 3 4 3" xfId="13494" xr:uid="{00000000-0005-0000-0000-0000AB340000}"/>
    <cellStyle name="Normal 17 3 4 3 2" xfId="13495" xr:uid="{00000000-0005-0000-0000-0000AC340000}"/>
    <cellStyle name="Normal 17 3 4 3 2 2" xfId="13496" xr:uid="{00000000-0005-0000-0000-0000AD340000}"/>
    <cellStyle name="Normal 17 3 4 3 2 2 2" xfId="13497" xr:uid="{00000000-0005-0000-0000-0000AE340000}"/>
    <cellStyle name="Normal 17 3 4 3 2 2_QR_TAB_1.4_1.5_1.11" xfId="13498" xr:uid="{00000000-0005-0000-0000-0000AF340000}"/>
    <cellStyle name="Normal 17 3 4 3 2 3" xfId="13499" xr:uid="{00000000-0005-0000-0000-0000B0340000}"/>
    <cellStyle name="Normal 17 3 4 3 2_QR_TAB_1.4_1.5_1.11" xfId="13500" xr:uid="{00000000-0005-0000-0000-0000B1340000}"/>
    <cellStyle name="Normal 17 3 4 3_QR_TAB_1.4_1.5_1.11" xfId="13501" xr:uid="{00000000-0005-0000-0000-0000B2340000}"/>
    <cellStyle name="Normal 17 3 4 4" xfId="13502" xr:uid="{00000000-0005-0000-0000-0000B3340000}"/>
    <cellStyle name="Normal 17 3 4 4 2" xfId="13503" xr:uid="{00000000-0005-0000-0000-0000B4340000}"/>
    <cellStyle name="Normal 17 3 4 4 2 2" xfId="13504" xr:uid="{00000000-0005-0000-0000-0000B5340000}"/>
    <cellStyle name="Normal 17 3 4 4 2_QR_TAB_1.4_1.5_1.11" xfId="13505" xr:uid="{00000000-0005-0000-0000-0000B6340000}"/>
    <cellStyle name="Normal 17 3 4 4 3" xfId="13506" xr:uid="{00000000-0005-0000-0000-0000B7340000}"/>
    <cellStyle name="Normal 17 3 4 4_QR_TAB_1.4_1.5_1.11" xfId="13507" xr:uid="{00000000-0005-0000-0000-0000B8340000}"/>
    <cellStyle name="Normal 17 3 4 5" xfId="13508" xr:uid="{00000000-0005-0000-0000-0000B9340000}"/>
    <cellStyle name="Normal 17 3 4 5 2" xfId="13509" xr:uid="{00000000-0005-0000-0000-0000BA340000}"/>
    <cellStyle name="Normal 17 3 4 5_QR_TAB_1.4_1.5_1.11" xfId="13510" xr:uid="{00000000-0005-0000-0000-0000BB340000}"/>
    <cellStyle name="Normal 17 3 4 6" xfId="13511" xr:uid="{00000000-0005-0000-0000-0000BC340000}"/>
    <cellStyle name="Normal 17 3 4_checks flows" xfId="13512" xr:uid="{00000000-0005-0000-0000-0000BD340000}"/>
    <cellStyle name="Normal 17 3 5" xfId="13513" xr:uid="{00000000-0005-0000-0000-0000BE340000}"/>
    <cellStyle name="Normal 17 3 5 2" xfId="13514" xr:uid="{00000000-0005-0000-0000-0000BF340000}"/>
    <cellStyle name="Normal 17 3 5 2 2" xfId="13515" xr:uid="{00000000-0005-0000-0000-0000C0340000}"/>
    <cellStyle name="Normal 17 3 5 2 2 2" xfId="13516" xr:uid="{00000000-0005-0000-0000-0000C1340000}"/>
    <cellStyle name="Normal 17 3 5 2 2 2 2" xfId="13517" xr:uid="{00000000-0005-0000-0000-0000C2340000}"/>
    <cellStyle name="Normal 17 3 5 2 2 2_QR_TAB_1.4_1.5_1.11" xfId="13518" xr:uid="{00000000-0005-0000-0000-0000C3340000}"/>
    <cellStyle name="Normal 17 3 5 2 2 3" xfId="13519" xr:uid="{00000000-0005-0000-0000-0000C4340000}"/>
    <cellStyle name="Normal 17 3 5 2 2_QR_TAB_1.4_1.5_1.11" xfId="13520" xr:uid="{00000000-0005-0000-0000-0000C5340000}"/>
    <cellStyle name="Normal 17 3 5 2 3" xfId="13521" xr:uid="{00000000-0005-0000-0000-0000C6340000}"/>
    <cellStyle name="Normal 17 3 5 2 3 2" xfId="13522" xr:uid="{00000000-0005-0000-0000-0000C7340000}"/>
    <cellStyle name="Normal 17 3 5 2 3_QR_TAB_1.4_1.5_1.11" xfId="13523" xr:uid="{00000000-0005-0000-0000-0000C8340000}"/>
    <cellStyle name="Normal 17 3 5 2 4" xfId="13524" xr:uid="{00000000-0005-0000-0000-0000C9340000}"/>
    <cellStyle name="Normal 17 3 5 2_QR_TAB_1.4_1.5_1.11" xfId="13525" xr:uid="{00000000-0005-0000-0000-0000CA340000}"/>
    <cellStyle name="Normal 17 3 5 3" xfId="13526" xr:uid="{00000000-0005-0000-0000-0000CB340000}"/>
    <cellStyle name="Normal 17 3 5 3 2" xfId="13527" xr:uid="{00000000-0005-0000-0000-0000CC340000}"/>
    <cellStyle name="Normal 17 3 5 3 2 2" xfId="13528" xr:uid="{00000000-0005-0000-0000-0000CD340000}"/>
    <cellStyle name="Normal 17 3 5 3 2 2 2" xfId="13529" xr:uid="{00000000-0005-0000-0000-0000CE340000}"/>
    <cellStyle name="Normal 17 3 5 3 2 2_QR_TAB_1.4_1.5_1.11" xfId="13530" xr:uid="{00000000-0005-0000-0000-0000CF340000}"/>
    <cellStyle name="Normal 17 3 5 3 2 3" xfId="13531" xr:uid="{00000000-0005-0000-0000-0000D0340000}"/>
    <cellStyle name="Normal 17 3 5 3 2_QR_TAB_1.4_1.5_1.11" xfId="13532" xr:uid="{00000000-0005-0000-0000-0000D1340000}"/>
    <cellStyle name="Normal 17 3 5 3_QR_TAB_1.4_1.5_1.11" xfId="13533" xr:uid="{00000000-0005-0000-0000-0000D2340000}"/>
    <cellStyle name="Normal 17 3 5 4" xfId="13534" xr:uid="{00000000-0005-0000-0000-0000D3340000}"/>
    <cellStyle name="Normal 17 3 5 4 2" xfId="13535" xr:uid="{00000000-0005-0000-0000-0000D4340000}"/>
    <cellStyle name="Normal 17 3 5 4 2 2" xfId="13536" xr:uid="{00000000-0005-0000-0000-0000D5340000}"/>
    <cellStyle name="Normal 17 3 5 4 2_QR_TAB_1.4_1.5_1.11" xfId="13537" xr:uid="{00000000-0005-0000-0000-0000D6340000}"/>
    <cellStyle name="Normal 17 3 5 4 3" xfId="13538" xr:uid="{00000000-0005-0000-0000-0000D7340000}"/>
    <cellStyle name="Normal 17 3 5 4_QR_TAB_1.4_1.5_1.11" xfId="13539" xr:uid="{00000000-0005-0000-0000-0000D8340000}"/>
    <cellStyle name="Normal 17 3 5 5" xfId="13540" xr:uid="{00000000-0005-0000-0000-0000D9340000}"/>
    <cellStyle name="Normal 17 3 5 5 2" xfId="13541" xr:uid="{00000000-0005-0000-0000-0000DA340000}"/>
    <cellStyle name="Normal 17 3 5 5_QR_TAB_1.4_1.5_1.11" xfId="13542" xr:uid="{00000000-0005-0000-0000-0000DB340000}"/>
    <cellStyle name="Normal 17 3 5 6" xfId="13543" xr:uid="{00000000-0005-0000-0000-0000DC340000}"/>
    <cellStyle name="Normal 17 3 5_checks flows" xfId="13544" xr:uid="{00000000-0005-0000-0000-0000DD340000}"/>
    <cellStyle name="Normal 17 3 6" xfId="13545" xr:uid="{00000000-0005-0000-0000-0000DE340000}"/>
    <cellStyle name="Normal 17 3 6 2" xfId="13546" xr:uid="{00000000-0005-0000-0000-0000DF340000}"/>
    <cellStyle name="Normal 17 3 6 2 2" xfId="13547" xr:uid="{00000000-0005-0000-0000-0000E0340000}"/>
    <cellStyle name="Normal 17 3 6 2 2 2" xfId="13548" xr:uid="{00000000-0005-0000-0000-0000E1340000}"/>
    <cellStyle name="Normal 17 3 6 2 2 2 2" xfId="13549" xr:uid="{00000000-0005-0000-0000-0000E2340000}"/>
    <cellStyle name="Normal 17 3 6 2 2 2_QR_TAB_1.4_1.5_1.11" xfId="13550" xr:uid="{00000000-0005-0000-0000-0000E3340000}"/>
    <cellStyle name="Normal 17 3 6 2 2 3" xfId="13551" xr:uid="{00000000-0005-0000-0000-0000E4340000}"/>
    <cellStyle name="Normal 17 3 6 2 2_QR_TAB_1.4_1.5_1.11" xfId="13552" xr:uid="{00000000-0005-0000-0000-0000E5340000}"/>
    <cellStyle name="Normal 17 3 6 2 3" xfId="13553" xr:uid="{00000000-0005-0000-0000-0000E6340000}"/>
    <cellStyle name="Normal 17 3 6 2 3 2" xfId="13554" xr:uid="{00000000-0005-0000-0000-0000E7340000}"/>
    <cellStyle name="Normal 17 3 6 2 3_QR_TAB_1.4_1.5_1.11" xfId="13555" xr:uid="{00000000-0005-0000-0000-0000E8340000}"/>
    <cellStyle name="Normal 17 3 6 2 4" xfId="13556" xr:uid="{00000000-0005-0000-0000-0000E9340000}"/>
    <cellStyle name="Normal 17 3 6 2_QR_TAB_1.4_1.5_1.11" xfId="13557" xr:uid="{00000000-0005-0000-0000-0000EA340000}"/>
    <cellStyle name="Normal 17 3 6 3" xfId="13558" xr:uid="{00000000-0005-0000-0000-0000EB340000}"/>
    <cellStyle name="Normal 17 3 6 3 2" xfId="13559" xr:uid="{00000000-0005-0000-0000-0000EC340000}"/>
    <cellStyle name="Normal 17 3 6 3 2 2" xfId="13560" xr:uid="{00000000-0005-0000-0000-0000ED340000}"/>
    <cellStyle name="Normal 17 3 6 3 2 2 2" xfId="13561" xr:uid="{00000000-0005-0000-0000-0000EE340000}"/>
    <cellStyle name="Normal 17 3 6 3 2 2_QR_TAB_1.4_1.5_1.11" xfId="13562" xr:uid="{00000000-0005-0000-0000-0000EF340000}"/>
    <cellStyle name="Normal 17 3 6 3 2 3" xfId="13563" xr:uid="{00000000-0005-0000-0000-0000F0340000}"/>
    <cellStyle name="Normal 17 3 6 3 2_QR_TAB_1.4_1.5_1.11" xfId="13564" xr:uid="{00000000-0005-0000-0000-0000F1340000}"/>
    <cellStyle name="Normal 17 3 6 3_QR_TAB_1.4_1.5_1.11" xfId="13565" xr:uid="{00000000-0005-0000-0000-0000F2340000}"/>
    <cellStyle name="Normal 17 3 6 4" xfId="13566" xr:uid="{00000000-0005-0000-0000-0000F3340000}"/>
    <cellStyle name="Normal 17 3 6 4 2" xfId="13567" xr:uid="{00000000-0005-0000-0000-0000F4340000}"/>
    <cellStyle name="Normal 17 3 6 4 2 2" xfId="13568" xr:uid="{00000000-0005-0000-0000-0000F5340000}"/>
    <cellStyle name="Normal 17 3 6 4 2_QR_TAB_1.4_1.5_1.11" xfId="13569" xr:uid="{00000000-0005-0000-0000-0000F6340000}"/>
    <cellStyle name="Normal 17 3 6 4 3" xfId="13570" xr:uid="{00000000-0005-0000-0000-0000F7340000}"/>
    <cellStyle name="Normal 17 3 6 4_QR_TAB_1.4_1.5_1.11" xfId="13571" xr:uid="{00000000-0005-0000-0000-0000F8340000}"/>
    <cellStyle name="Normal 17 3 6 5" xfId="13572" xr:uid="{00000000-0005-0000-0000-0000F9340000}"/>
    <cellStyle name="Normal 17 3 6 5 2" xfId="13573" xr:uid="{00000000-0005-0000-0000-0000FA340000}"/>
    <cellStyle name="Normal 17 3 6 5_QR_TAB_1.4_1.5_1.11" xfId="13574" xr:uid="{00000000-0005-0000-0000-0000FB340000}"/>
    <cellStyle name="Normal 17 3 6 6" xfId="13575" xr:uid="{00000000-0005-0000-0000-0000FC340000}"/>
    <cellStyle name="Normal 17 3 6_checks flows" xfId="13576" xr:uid="{00000000-0005-0000-0000-0000FD340000}"/>
    <cellStyle name="Normal 17 3 7" xfId="13577" xr:uid="{00000000-0005-0000-0000-0000FE340000}"/>
    <cellStyle name="Normal 17 3 7 2" xfId="13578" xr:uid="{00000000-0005-0000-0000-0000FF340000}"/>
    <cellStyle name="Normal 17 3 7 2 2" xfId="13579" xr:uid="{00000000-0005-0000-0000-000000350000}"/>
    <cellStyle name="Normal 17 3 7 2 2 2" xfId="13580" xr:uid="{00000000-0005-0000-0000-000001350000}"/>
    <cellStyle name="Normal 17 3 7 2 2 2 2" xfId="13581" xr:uid="{00000000-0005-0000-0000-000002350000}"/>
    <cellStyle name="Normal 17 3 7 2 2 2_QR_TAB_1.4_1.5_1.11" xfId="13582" xr:uid="{00000000-0005-0000-0000-000003350000}"/>
    <cellStyle name="Normal 17 3 7 2 2 3" xfId="13583" xr:uid="{00000000-0005-0000-0000-000004350000}"/>
    <cellStyle name="Normal 17 3 7 2 2_QR_TAB_1.4_1.5_1.11" xfId="13584" xr:uid="{00000000-0005-0000-0000-000005350000}"/>
    <cellStyle name="Normal 17 3 7 2 3" xfId="13585" xr:uid="{00000000-0005-0000-0000-000006350000}"/>
    <cellStyle name="Normal 17 3 7 2 3 2" xfId="13586" xr:uid="{00000000-0005-0000-0000-000007350000}"/>
    <cellStyle name="Normal 17 3 7 2 3_QR_TAB_1.4_1.5_1.11" xfId="13587" xr:uid="{00000000-0005-0000-0000-000008350000}"/>
    <cellStyle name="Normal 17 3 7 2 4" xfId="13588" xr:uid="{00000000-0005-0000-0000-000009350000}"/>
    <cellStyle name="Normal 17 3 7 2_QR_TAB_1.4_1.5_1.11" xfId="13589" xr:uid="{00000000-0005-0000-0000-00000A350000}"/>
    <cellStyle name="Normal 17 3 7 3" xfId="13590" xr:uid="{00000000-0005-0000-0000-00000B350000}"/>
    <cellStyle name="Normal 17 3 7 3 2" xfId="13591" xr:uid="{00000000-0005-0000-0000-00000C350000}"/>
    <cellStyle name="Normal 17 3 7 3 2 2" xfId="13592" xr:uid="{00000000-0005-0000-0000-00000D350000}"/>
    <cellStyle name="Normal 17 3 7 3 2_QR_TAB_1.4_1.5_1.11" xfId="13593" xr:uid="{00000000-0005-0000-0000-00000E350000}"/>
    <cellStyle name="Normal 17 3 7 3 3" xfId="13594" xr:uid="{00000000-0005-0000-0000-00000F350000}"/>
    <cellStyle name="Normal 17 3 7 3_QR_TAB_1.4_1.5_1.11" xfId="13595" xr:uid="{00000000-0005-0000-0000-000010350000}"/>
    <cellStyle name="Normal 17 3 7 4" xfId="13596" xr:uid="{00000000-0005-0000-0000-000011350000}"/>
    <cellStyle name="Normal 17 3 7 4 2" xfId="13597" xr:uid="{00000000-0005-0000-0000-000012350000}"/>
    <cellStyle name="Normal 17 3 7 4_QR_TAB_1.4_1.5_1.11" xfId="13598" xr:uid="{00000000-0005-0000-0000-000013350000}"/>
    <cellStyle name="Normal 17 3 7 5" xfId="13599" xr:uid="{00000000-0005-0000-0000-000014350000}"/>
    <cellStyle name="Normal 17 3 7_checks flows" xfId="13600" xr:uid="{00000000-0005-0000-0000-000015350000}"/>
    <cellStyle name="Normal 17 3 8" xfId="13601" xr:uid="{00000000-0005-0000-0000-000016350000}"/>
    <cellStyle name="Normal 17 3 8 2" xfId="13602" xr:uid="{00000000-0005-0000-0000-000017350000}"/>
    <cellStyle name="Normal 17 3 8 2 2" xfId="13603" xr:uid="{00000000-0005-0000-0000-000018350000}"/>
    <cellStyle name="Normal 17 3 8 2 2 2" xfId="13604" xr:uid="{00000000-0005-0000-0000-000019350000}"/>
    <cellStyle name="Normal 17 3 8 2 2_QR_TAB_1.4_1.5_1.11" xfId="13605" xr:uid="{00000000-0005-0000-0000-00001A350000}"/>
    <cellStyle name="Normal 17 3 8 2 3" xfId="13606" xr:uid="{00000000-0005-0000-0000-00001B350000}"/>
    <cellStyle name="Normal 17 3 8 2_QR_TAB_1.4_1.5_1.11" xfId="13607" xr:uid="{00000000-0005-0000-0000-00001C350000}"/>
    <cellStyle name="Normal 17 3 8 3" xfId="13608" xr:uid="{00000000-0005-0000-0000-00001D350000}"/>
    <cellStyle name="Normal 17 3 8 3 2" xfId="13609" xr:uid="{00000000-0005-0000-0000-00001E350000}"/>
    <cellStyle name="Normal 17 3 8 3_QR_TAB_1.4_1.5_1.11" xfId="13610" xr:uid="{00000000-0005-0000-0000-00001F350000}"/>
    <cellStyle name="Normal 17 3 8 4" xfId="13611" xr:uid="{00000000-0005-0000-0000-000020350000}"/>
    <cellStyle name="Normal 17 3 8_QR_TAB_1.4_1.5_1.11" xfId="13612" xr:uid="{00000000-0005-0000-0000-000021350000}"/>
    <cellStyle name="Normal 17 3 9" xfId="13613" xr:uid="{00000000-0005-0000-0000-000022350000}"/>
    <cellStyle name="Normal 17 3 9 2" xfId="13614" xr:uid="{00000000-0005-0000-0000-000023350000}"/>
    <cellStyle name="Normal 17 3 9 2 2" xfId="13615" xr:uid="{00000000-0005-0000-0000-000024350000}"/>
    <cellStyle name="Normal 17 3 9 2 2 2" xfId="13616" xr:uid="{00000000-0005-0000-0000-000025350000}"/>
    <cellStyle name="Normal 17 3 9 2 2_QR_TAB_1.4_1.5_1.11" xfId="13617" xr:uid="{00000000-0005-0000-0000-000026350000}"/>
    <cellStyle name="Normal 17 3 9 2 3" xfId="13618" xr:uid="{00000000-0005-0000-0000-000027350000}"/>
    <cellStyle name="Normal 17 3 9 2_QR_TAB_1.4_1.5_1.11" xfId="13619" xr:uid="{00000000-0005-0000-0000-000028350000}"/>
    <cellStyle name="Normal 17 3 9_QR_TAB_1.4_1.5_1.11" xfId="13620" xr:uid="{00000000-0005-0000-0000-000029350000}"/>
    <cellStyle name="Normal 17 3_checks flows" xfId="13621" xr:uid="{00000000-0005-0000-0000-00002A350000}"/>
    <cellStyle name="Normal 17 4" xfId="13622" xr:uid="{00000000-0005-0000-0000-00002B350000}"/>
    <cellStyle name="Normal 17 4 2" xfId="13623" xr:uid="{00000000-0005-0000-0000-00002C350000}"/>
    <cellStyle name="Normal 17 4 2 2" xfId="13624" xr:uid="{00000000-0005-0000-0000-00002D350000}"/>
    <cellStyle name="Normal 17 4 2 2 2" xfId="13625" xr:uid="{00000000-0005-0000-0000-00002E350000}"/>
    <cellStyle name="Normal 17 4 2 2 2 2" xfId="13626" xr:uid="{00000000-0005-0000-0000-00002F350000}"/>
    <cellStyle name="Normal 17 4 2 2 2 2 2" xfId="13627" xr:uid="{00000000-0005-0000-0000-000030350000}"/>
    <cellStyle name="Normal 17 4 2 2 2 2_QR_TAB_1.4_1.5_1.11" xfId="13628" xr:uid="{00000000-0005-0000-0000-000031350000}"/>
    <cellStyle name="Normal 17 4 2 2 2 3" xfId="13629" xr:uid="{00000000-0005-0000-0000-000032350000}"/>
    <cellStyle name="Normal 17 4 2 2 2_QR_TAB_1.4_1.5_1.11" xfId="13630" xr:uid="{00000000-0005-0000-0000-000033350000}"/>
    <cellStyle name="Normal 17 4 2 2 3" xfId="13631" xr:uid="{00000000-0005-0000-0000-000034350000}"/>
    <cellStyle name="Normal 17 4 2 2 3 2" xfId="13632" xr:uid="{00000000-0005-0000-0000-000035350000}"/>
    <cellStyle name="Normal 17 4 2 2 3_QR_TAB_1.4_1.5_1.11" xfId="13633" xr:uid="{00000000-0005-0000-0000-000036350000}"/>
    <cellStyle name="Normal 17 4 2 2 4" xfId="13634" xr:uid="{00000000-0005-0000-0000-000037350000}"/>
    <cellStyle name="Normal 17 4 2 2_QR_TAB_1.4_1.5_1.11" xfId="13635" xr:uid="{00000000-0005-0000-0000-000038350000}"/>
    <cellStyle name="Normal 17 4 2 3" xfId="13636" xr:uid="{00000000-0005-0000-0000-000039350000}"/>
    <cellStyle name="Normal 17 4 2 3 2" xfId="13637" xr:uid="{00000000-0005-0000-0000-00003A350000}"/>
    <cellStyle name="Normal 17 4 2 3 2 2" xfId="13638" xr:uid="{00000000-0005-0000-0000-00003B350000}"/>
    <cellStyle name="Normal 17 4 2 3 2 2 2" xfId="13639" xr:uid="{00000000-0005-0000-0000-00003C350000}"/>
    <cellStyle name="Normal 17 4 2 3 2 2_QR_TAB_1.4_1.5_1.11" xfId="13640" xr:uid="{00000000-0005-0000-0000-00003D350000}"/>
    <cellStyle name="Normal 17 4 2 3 2 3" xfId="13641" xr:uid="{00000000-0005-0000-0000-00003E350000}"/>
    <cellStyle name="Normal 17 4 2 3 2_QR_TAB_1.4_1.5_1.11" xfId="13642" xr:uid="{00000000-0005-0000-0000-00003F350000}"/>
    <cellStyle name="Normal 17 4 2 3_QR_TAB_1.4_1.5_1.11" xfId="13643" xr:uid="{00000000-0005-0000-0000-000040350000}"/>
    <cellStyle name="Normal 17 4 2 4" xfId="13644" xr:uid="{00000000-0005-0000-0000-000041350000}"/>
    <cellStyle name="Normal 17 4 2 4 2" xfId="13645" xr:uid="{00000000-0005-0000-0000-000042350000}"/>
    <cellStyle name="Normal 17 4 2 4 2 2" xfId="13646" xr:uid="{00000000-0005-0000-0000-000043350000}"/>
    <cellStyle name="Normal 17 4 2 4 2_QR_TAB_1.4_1.5_1.11" xfId="13647" xr:uid="{00000000-0005-0000-0000-000044350000}"/>
    <cellStyle name="Normal 17 4 2 4 3" xfId="13648" xr:uid="{00000000-0005-0000-0000-000045350000}"/>
    <cellStyle name="Normal 17 4 2 4_QR_TAB_1.4_1.5_1.11" xfId="13649" xr:uid="{00000000-0005-0000-0000-000046350000}"/>
    <cellStyle name="Normal 17 4 2 5" xfId="13650" xr:uid="{00000000-0005-0000-0000-000047350000}"/>
    <cellStyle name="Normal 17 4 2 5 2" xfId="13651" xr:uid="{00000000-0005-0000-0000-000048350000}"/>
    <cellStyle name="Normal 17 4 2 5_QR_TAB_1.4_1.5_1.11" xfId="13652" xr:uid="{00000000-0005-0000-0000-000049350000}"/>
    <cellStyle name="Normal 17 4 2 6" xfId="13653" xr:uid="{00000000-0005-0000-0000-00004A350000}"/>
    <cellStyle name="Normal 17 4 2_checks flows" xfId="13654" xr:uid="{00000000-0005-0000-0000-00004B350000}"/>
    <cellStyle name="Normal 17 4 3" xfId="13655" xr:uid="{00000000-0005-0000-0000-00004C350000}"/>
    <cellStyle name="Normal 17 4 3 2" xfId="13656" xr:uid="{00000000-0005-0000-0000-00004D350000}"/>
    <cellStyle name="Normal 17 4 3 2 2" xfId="13657" xr:uid="{00000000-0005-0000-0000-00004E350000}"/>
    <cellStyle name="Normal 17 4 3 2 2 2" xfId="13658" xr:uid="{00000000-0005-0000-0000-00004F350000}"/>
    <cellStyle name="Normal 17 4 3 2 2 2 2" xfId="13659" xr:uid="{00000000-0005-0000-0000-000050350000}"/>
    <cellStyle name="Normal 17 4 3 2 2 2_QR_TAB_1.4_1.5_1.11" xfId="13660" xr:uid="{00000000-0005-0000-0000-000051350000}"/>
    <cellStyle name="Normal 17 4 3 2 2 3" xfId="13661" xr:uid="{00000000-0005-0000-0000-000052350000}"/>
    <cellStyle name="Normal 17 4 3 2 2_QR_TAB_1.4_1.5_1.11" xfId="13662" xr:uid="{00000000-0005-0000-0000-000053350000}"/>
    <cellStyle name="Normal 17 4 3 2 3" xfId="13663" xr:uid="{00000000-0005-0000-0000-000054350000}"/>
    <cellStyle name="Normal 17 4 3 2 3 2" xfId="13664" xr:uid="{00000000-0005-0000-0000-000055350000}"/>
    <cellStyle name="Normal 17 4 3 2 3_QR_TAB_1.4_1.5_1.11" xfId="13665" xr:uid="{00000000-0005-0000-0000-000056350000}"/>
    <cellStyle name="Normal 17 4 3 2 4" xfId="13666" xr:uid="{00000000-0005-0000-0000-000057350000}"/>
    <cellStyle name="Normal 17 4 3 2_QR_TAB_1.4_1.5_1.11" xfId="13667" xr:uid="{00000000-0005-0000-0000-000058350000}"/>
    <cellStyle name="Normal 17 4 3 3" xfId="13668" xr:uid="{00000000-0005-0000-0000-000059350000}"/>
    <cellStyle name="Normal 17 4 3 3 2" xfId="13669" xr:uid="{00000000-0005-0000-0000-00005A350000}"/>
    <cellStyle name="Normal 17 4 3 3 2 2" xfId="13670" xr:uid="{00000000-0005-0000-0000-00005B350000}"/>
    <cellStyle name="Normal 17 4 3 3 2_QR_TAB_1.4_1.5_1.11" xfId="13671" xr:uid="{00000000-0005-0000-0000-00005C350000}"/>
    <cellStyle name="Normal 17 4 3 3 3" xfId="13672" xr:uid="{00000000-0005-0000-0000-00005D350000}"/>
    <cellStyle name="Normal 17 4 3 3_QR_TAB_1.4_1.5_1.11" xfId="13673" xr:uid="{00000000-0005-0000-0000-00005E350000}"/>
    <cellStyle name="Normal 17 4 3 4" xfId="13674" xr:uid="{00000000-0005-0000-0000-00005F350000}"/>
    <cellStyle name="Normal 17 4 3 4 2" xfId="13675" xr:uid="{00000000-0005-0000-0000-000060350000}"/>
    <cellStyle name="Normal 17 4 3 4_QR_TAB_1.4_1.5_1.11" xfId="13676" xr:uid="{00000000-0005-0000-0000-000061350000}"/>
    <cellStyle name="Normal 17 4 3 5" xfId="13677" xr:uid="{00000000-0005-0000-0000-000062350000}"/>
    <cellStyle name="Normal 17 4 3_checks flows" xfId="13678" xr:uid="{00000000-0005-0000-0000-000063350000}"/>
    <cellStyle name="Normal 17 4 4" xfId="13679" xr:uid="{00000000-0005-0000-0000-000064350000}"/>
    <cellStyle name="Normal 17 4 4 2" xfId="13680" xr:uid="{00000000-0005-0000-0000-000065350000}"/>
    <cellStyle name="Normal 17 4 4 2 2" xfId="13681" xr:uid="{00000000-0005-0000-0000-000066350000}"/>
    <cellStyle name="Normal 17 4 4 2 2 2" xfId="13682" xr:uid="{00000000-0005-0000-0000-000067350000}"/>
    <cellStyle name="Normal 17 4 4 2 2_QR_TAB_1.4_1.5_1.11" xfId="13683" xr:uid="{00000000-0005-0000-0000-000068350000}"/>
    <cellStyle name="Normal 17 4 4 2 3" xfId="13684" xr:uid="{00000000-0005-0000-0000-000069350000}"/>
    <cellStyle name="Normal 17 4 4 2_QR_TAB_1.4_1.5_1.11" xfId="13685" xr:uid="{00000000-0005-0000-0000-00006A350000}"/>
    <cellStyle name="Normal 17 4 4 3" xfId="13686" xr:uid="{00000000-0005-0000-0000-00006B350000}"/>
    <cellStyle name="Normal 17 4 4 3 2" xfId="13687" xr:uid="{00000000-0005-0000-0000-00006C350000}"/>
    <cellStyle name="Normal 17 4 4 3_QR_TAB_1.4_1.5_1.11" xfId="13688" xr:uid="{00000000-0005-0000-0000-00006D350000}"/>
    <cellStyle name="Normal 17 4 4 4" xfId="13689" xr:uid="{00000000-0005-0000-0000-00006E350000}"/>
    <cellStyle name="Normal 17 4 4_QR_TAB_1.4_1.5_1.11" xfId="13690" xr:uid="{00000000-0005-0000-0000-00006F350000}"/>
    <cellStyle name="Normal 17 4 5" xfId="13691" xr:uid="{00000000-0005-0000-0000-000070350000}"/>
    <cellStyle name="Normal 17 4 5 2" xfId="13692" xr:uid="{00000000-0005-0000-0000-000071350000}"/>
    <cellStyle name="Normal 17 4 5 2 2" xfId="13693" xr:uid="{00000000-0005-0000-0000-000072350000}"/>
    <cellStyle name="Normal 17 4 5 2 2 2" xfId="13694" xr:uid="{00000000-0005-0000-0000-000073350000}"/>
    <cellStyle name="Normal 17 4 5 2 2_QR_TAB_1.4_1.5_1.11" xfId="13695" xr:uid="{00000000-0005-0000-0000-000074350000}"/>
    <cellStyle name="Normal 17 4 5 2 3" xfId="13696" xr:uid="{00000000-0005-0000-0000-000075350000}"/>
    <cellStyle name="Normal 17 4 5 2_QR_TAB_1.4_1.5_1.11" xfId="13697" xr:uid="{00000000-0005-0000-0000-000076350000}"/>
    <cellStyle name="Normal 17 4 5_QR_TAB_1.4_1.5_1.11" xfId="13698" xr:uid="{00000000-0005-0000-0000-000077350000}"/>
    <cellStyle name="Normal 17 4 6" xfId="13699" xr:uid="{00000000-0005-0000-0000-000078350000}"/>
    <cellStyle name="Normal 17 4 6 2" xfId="13700" xr:uid="{00000000-0005-0000-0000-000079350000}"/>
    <cellStyle name="Normal 17 4 6 2 2" xfId="13701" xr:uid="{00000000-0005-0000-0000-00007A350000}"/>
    <cellStyle name="Normal 17 4 6 2_QR_TAB_1.4_1.5_1.11" xfId="13702" xr:uid="{00000000-0005-0000-0000-00007B350000}"/>
    <cellStyle name="Normal 17 4 6 3" xfId="13703" xr:uid="{00000000-0005-0000-0000-00007C350000}"/>
    <cellStyle name="Normal 17 4 6_QR_TAB_1.4_1.5_1.11" xfId="13704" xr:uid="{00000000-0005-0000-0000-00007D350000}"/>
    <cellStyle name="Normal 17 4 7" xfId="13705" xr:uid="{00000000-0005-0000-0000-00007E350000}"/>
    <cellStyle name="Normal 17 4 7 2" xfId="13706" xr:uid="{00000000-0005-0000-0000-00007F350000}"/>
    <cellStyle name="Normal 17 4 7_QR_TAB_1.4_1.5_1.11" xfId="13707" xr:uid="{00000000-0005-0000-0000-000080350000}"/>
    <cellStyle name="Normal 17 4 8" xfId="13708" xr:uid="{00000000-0005-0000-0000-000081350000}"/>
    <cellStyle name="Normal 17 4_checks flows" xfId="13709" xr:uid="{00000000-0005-0000-0000-000082350000}"/>
    <cellStyle name="Normal 17 5" xfId="13710" xr:uid="{00000000-0005-0000-0000-000083350000}"/>
    <cellStyle name="Normal 17 5 2" xfId="13711" xr:uid="{00000000-0005-0000-0000-000084350000}"/>
    <cellStyle name="Normal 17 5 2 2" xfId="13712" xr:uid="{00000000-0005-0000-0000-000085350000}"/>
    <cellStyle name="Normal 17 5 2 2 2" xfId="13713" xr:uid="{00000000-0005-0000-0000-000086350000}"/>
    <cellStyle name="Normal 17 5 2 2 2 2" xfId="13714" xr:uid="{00000000-0005-0000-0000-000087350000}"/>
    <cellStyle name="Normal 17 5 2 2 2_QR_TAB_1.4_1.5_1.11" xfId="13715" xr:uid="{00000000-0005-0000-0000-000088350000}"/>
    <cellStyle name="Normal 17 5 2 2 3" xfId="13716" xr:uid="{00000000-0005-0000-0000-000089350000}"/>
    <cellStyle name="Normal 17 5 2 2_QR_TAB_1.4_1.5_1.11" xfId="13717" xr:uid="{00000000-0005-0000-0000-00008A350000}"/>
    <cellStyle name="Normal 17 5 2 3" xfId="13718" xr:uid="{00000000-0005-0000-0000-00008B350000}"/>
    <cellStyle name="Normal 17 5 2 3 2" xfId="13719" xr:uid="{00000000-0005-0000-0000-00008C350000}"/>
    <cellStyle name="Normal 17 5 2 3_QR_TAB_1.4_1.5_1.11" xfId="13720" xr:uid="{00000000-0005-0000-0000-00008D350000}"/>
    <cellStyle name="Normal 17 5 2 4" xfId="13721" xr:uid="{00000000-0005-0000-0000-00008E350000}"/>
    <cellStyle name="Normal 17 5 2_QR_TAB_1.4_1.5_1.11" xfId="13722" xr:uid="{00000000-0005-0000-0000-00008F350000}"/>
    <cellStyle name="Normal 17 5 3" xfId="13723" xr:uid="{00000000-0005-0000-0000-000090350000}"/>
    <cellStyle name="Normal 17 5 3 2" xfId="13724" xr:uid="{00000000-0005-0000-0000-000091350000}"/>
    <cellStyle name="Normal 17 5 3 2 2" xfId="13725" xr:uid="{00000000-0005-0000-0000-000092350000}"/>
    <cellStyle name="Normal 17 5 3 2 2 2" xfId="13726" xr:uid="{00000000-0005-0000-0000-000093350000}"/>
    <cellStyle name="Normal 17 5 3 2 2_QR_TAB_1.4_1.5_1.11" xfId="13727" xr:uid="{00000000-0005-0000-0000-000094350000}"/>
    <cellStyle name="Normal 17 5 3 2 3" xfId="13728" xr:uid="{00000000-0005-0000-0000-000095350000}"/>
    <cellStyle name="Normal 17 5 3 2_QR_TAB_1.4_1.5_1.11" xfId="13729" xr:uid="{00000000-0005-0000-0000-000096350000}"/>
    <cellStyle name="Normal 17 5 3_QR_TAB_1.4_1.5_1.11" xfId="13730" xr:uid="{00000000-0005-0000-0000-000097350000}"/>
    <cellStyle name="Normal 17 5 4" xfId="13731" xr:uid="{00000000-0005-0000-0000-000098350000}"/>
    <cellStyle name="Normal 17 5 4 2" xfId="13732" xr:uid="{00000000-0005-0000-0000-000099350000}"/>
    <cellStyle name="Normal 17 5 4 2 2" xfId="13733" xr:uid="{00000000-0005-0000-0000-00009A350000}"/>
    <cellStyle name="Normal 17 5 4 2_QR_TAB_1.4_1.5_1.11" xfId="13734" xr:uid="{00000000-0005-0000-0000-00009B350000}"/>
    <cellStyle name="Normal 17 5 4 3" xfId="13735" xr:uid="{00000000-0005-0000-0000-00009C350000}"/>
    <cellStyle name="Normal 17 5 4_QR_TAB_1.4_1.5_1.11" xfId="13736" xr:uid="{00000000-0005-0000-0000-00009D350000}"/>
    <cellStyle name="Normal 17 5 5" xfId="13737" xr:uid="{00000000-0005-0000-0000-00009E350000}"/>
    <cellStyle name="Normal 17 5 5 2" xfId="13738" xr:uid="{00000000-0005-0000-0000-00009F350000}"/>
    <cellStyle name="Normal 17 5 5_QR_TAB_1.4_1.5_1.11" xfId="13739" xr:uid="{00000000-0005-0000-0000-0000A0350000}"/>
    <cellStyle name="Normal 17 5 6" xfId="13740" xr:uid="{00000000-0005-0000-0000-0000A1350000}"/>
    <cellStyle name="Normal 17 5_checks flows" xfId="13741" xr:uid="{00000000-0005-0000-0000-0000A2350000}"/>
    <cellStyle name="Normal 17 6" xfId="13742" xr:uid="{00000000-0005-0000-0000-0000A3350000}"/>
    <cellStyle name="Normal 17 6 2" xfId="13743" xr:uid="{00000000-0005-0000-0000-0000A4350000}"/>
    <cellStyle name="Normal 17 6 2 2" xfId="13744" xr:uid="{00000000-0005-0000-0000-0000A5350000}"/>
    <cellStyle name="Normal 17 6 2 2 2" xfId="13745" xr:uid="{00000000-0005-0000-0000-0000A6350000}"/>
    <cellStyle name="Normal 17 6 2 2 2 2" xfId="13746" xr:uid="{00000000-0005-0000-0000-0000A7350000}"/>
    <cellStyle name="Normal 17 6 2 2 2_QR_TAB_1.4_1.5_1.11" xfId="13747" xr:uid="{00000000-0005-0000-0000-0000A8350000}"/>
    <cellStyle name="Normal 17 6 2 2 3" xfId="13748" xr:uid="{00000000-0005-0000-0000-0000A9350000}"/>
    <cellStyle name="Normal 17 6 2 2_QR_TAB_1.4_1.5_1.11" xfId="13749" xr:uid="{00000000-0005-0000-0000-0000AA350000}"/>
    <cellStyle name="Normal 17 6 2 3" xfId="13750" xr:uid="{00000000-0005-0000-0000-0000AB350000}"/>
    <cellStyle name="Normal 17 6 2 3 2" xfId="13751" xr:uid="{00000000-0005-0000-0000-0000AC350000}"/>
    <cellStyle name="Normal 17 6 2 3_QR_TAB_1.4_1.5_1.11" xfId="13752" xr:uid="{00000000-0005-0000-0000-0000AD350000}"/>
    <cellStyle name="Normal 17 6 2 4" xfId="13753" xr:uid="{00000000-0005-0000-0000-0000AE350000}"/>
    <cellStyle name="Normal 17 6 2_QR_TAB_1.4_1.5_1.11" xfId="13754" xr:uid="{00000000-0005-0000-0000-0000AF350000}"/>
    <cellStyle name="Normal 17 6 3" xfId="13755" xr:uid="{00000000-0005-0000-0000-0000B0350000}"/>
    <cellStyle name="Normal 17 6 3 2" xfId="13756" xr:uid="{00000000-0005-0000-0000-0000B1350000}"/>
    <cellStyle name="Normal 17 6 3 2 2" xfId="13757" xr:uid="{00000000-0005-0000-0000-0000B2350000}"/>
    <cellStyle name="Normal 17 6 3 2 2 2" xfId="13758" xr:uid="{00000000-0005-0000-0000-0000B3350000}"/>
    <cellStyle name="Normal 17 6 3 2 2_QR_TAB_1.4_1.5_1.11" xfId="13759" xr:uid="{00000000-0005-0000-0000-0000B4350000}"/>
    <cellStyle name="Normal 17 6 3 2 3" xfId="13760" xr:uid="{00000000-0005-0000-0000-0000B5350000}"/>
    <cellStyle name="Normal 17 6 3 2_QR_TAB_1.4_1.5_1.11" xfId="13761" xr:uid="{00000000-0005-0000-0000-0000B6350000}"/>
    <cellStyle name="Normal 17 6 3_QR_TAB_1.4_1.5_1.11" xfId="13762" xr:uid="{00000000-0005-0000-0000-0000B7350000}"/>
    <cellStyle name="Normal 17 6 4" xfId="13763" xr:uid="{00000000-0005-0000-0000-0000B8350000}"/>
    <cellStyle name="Normal 17 6 4 2" xfId="13764" xr:uid="{00000000-0005-0000-0000-0000B9350000}"/>
    <cellStyle name="Normal 17 6 4 2 2" xfId="13765" xr:uid="{00000000-0005-0000-0000-0000BA350000}"/>
    <cellStyle name="Normal 17 6 4 2_QR_TAB_1.4_1.5_1.11" xfId="13766" xr:uid="{00000000-0005-0000-0000-0000BB350000}"/>
    <cellStyle name="Normal 17 6 4 3" xfId="13767" xr:uid="{00000000-0005-0000-0000-0000BC350000}"/>
    <cellStyle name="Normal 17 6 4_QR_TAB_1.4_1.5_1.11" xfId="13768" xr:uid="{00000000-0005-0000-0000-0000BD350000}"/>
    <cellStyle name="Normal 17 6 5" xfId="13769" xr:uid="{00000000-0005-0000-0000-0000BE350000}"/>
    <cellStyle name="Normal 17 6 5 2" xfId="13770" xr:uid="{00000000-0005-0000-0000-0000BF350000}"/>
    <cellStyle name="Normal 17 6 5_QR_TAB_1.4_1.5_1.11" xfId="13771" xr:uid="{00000000-0005-0000-0000-0000C0350000}"/>
    <cellStyle name="Normal 17 6 6" xfId="13772" xr:uid="{00000000-0005-0000-0000-0000C1350000}"/>
    <cellStyle name="Normal 17 6_checks flows" xfId="13773" xr:uid="{00000000-0005-0000-0000-0000C2350000}"/>
    <cellStyle name="Normal 17 7" xfId="13774" xr:uid="{00000000-0005-0000-0000-0000C3350000}"/>
    <cellStyle name="Normal 17 7 2" xfId="13775" xr:uid="{00000000-0005-0000-0000-0000C4350000}"/>
    <cellStyle name="Normal 17 7 2 2" xfId="13776" xr:uid="{00000000-0005-0000-0000-0000C5350000}"/>
    <cellStyle name="Normal 17 7 2 2 2" xfId="13777" xr:uid="{00000000-0005-0000-0000-0000C6350000}"/>
    <cellStyle name="Normal 17 7 2 2 2 2" xfId="13778" xr:uid="{00000000-0005-0000-0000-0000C7350000}"/>
    <cellStyle name="Normal 17 7 2 2 2_QR_TAB_1.4_1.5_1.11" xfId="13779" xr:uid="{00000000-0005-0000-0000-0000C8350000}"/>
    <cellStyle name="Normal 17 7 2 2 3" xfId="13780" xr:uid="{00000000-0005-0000-0000-0000C9350000}"/>
    <cellStyle name="Normal 17 7 2 2_QR_TAB_1.4_1.5_1.11" xfId="13781" xr:uid="{00000000-0005-0000-0000-0000CA350000}"/>
    <cellStyle name="Normal 17 7 2 3" xfId="13782" xr:uid="{00000000-0005-0000-0000-0000CB350000}"/>
    <cellStyle name="Normal 17 7 2 3 2" xfId="13783" xr:uid="{00000000-0005-0000-0000-0000CC350000}"/>
    <cellStyle name="Normal 17 7 2 3_QR_TAB_1.4_1.5_1.11" xfId="13784" xr:uid="{00000000-0005-0000-0000-0000CD350000}"/>
    <cellStyle name="Normal 17 7 2 4" xfId="13785" xr:uid="{00000000-0005-0000-0000-0000CE350000}"/>
    <cellStyle name="Normal 17 7 2_QR_TAB_1.4_1.5_1.11" xfId="13786" xr:uid="{00000000-0005-0000-0000-0000CF350000}"/>
    <cellStyle name="Normal 17 7 3" xfId="13787" xr:uid="{00000000-0005-0000-0000-0000D0350000}"/>
    <cellStyle name="Normal 17 7 3 2" xfId="13788" xr:uid="{00000000-0005-0000-0000-0000D1350000}"/>
    <cellStyle name="Normal 17 7 3 2 2" xfId="13789" xr:uid="{00000000-0005-0000-0000-0000D2350000}"/>
    <cellStyle name="Normal 17 7 3 2 2 2" xfId="13790" xr:uid="{00000000-0005-0000-0000-0000D3350000}"/>
    <cellStyle name="Normal 17 7 3 2 2_QR_TAB_1.4_1.5_1.11" xfId="13791" xr:uid="{00000000-0005-0000-0000-0000D4350000}"/>
    <cellStyle name="Normal 17 7 3 2 3" xfId="13792" xr:uid="{00000000-0005-0000-0000-0000D5350000}"/>
    <cellStyle name="Normal 17 7 3 2_QR_TAB_1.4_1.5_1.11" xfId="13793" xr:uid="{00000000-0005-0000-0000-0000D6350000}"/>
    <cellStyle name="Normal 17 7 3_QR_TAB_1.4_1.5_1.11" xfId="13794" xr:uid="{00000000-0005-0000-0000-0000D7350000}"/>
    <cellStyle name="Normal 17 7 4" xfId="13795" xr:uid="{00000000-0005-0000-0000-0000D8350000}"/>
    <cellStyle name="Normal 17 7 4 2" xfId="13796" xr:uid="{00000000-0005-0000-0000-0000D9350000}"/>
    <cellStyle name="Normal 17 7 4 2 2" xfId="13797" xr:uid="{00000000-0005-0000-0000-0000DA350000}"/>
    <cellStyle name="Normal 17 7 4 2_QR_TAB_1.4_1.5_1.11" xfId="13798" xr:uid="{00000000-0005-0000-0000-0000DB350000}"/>
    <cellStyle name="Normal 17 7 4 3" xfId="13799" xr:uid="{00000000-0005-0000-0000-0000DC350000}"/>
    <cellStyle name="Normal 17 7 4_QR_TAB_1.4_1.5_1.11" xfId="13800" xr:uid="{00000000-0005-0000-0000-0000DD350000}"/>
    <cellStyle name="Normal 17 7 5" xfId="13801" xr:uid="{00000000-0005-0000-0000-0000DE350000}"/>
    <cellStyle name="Normal 17 7 5 2" xfId="13802" xr:uid="{00000000-0005-0000-0000-0000DF350000}"/>
    <cellStyle name="Normal 17 7 5_QR_TAB_1.4_1.5_1.11" xfId="13803" xr:uid="{00000000-0005-0000-0000-0000E0350000}"/>
    <cellStyle name="Normal 17 7 6" xfId="13804" xr:uid="{00000000-0005-0000-0000-0000E1350000}"/>
    <cellStyle name="Normal 17 7_checks flows" xfId="13805" xr:uid="{00000000-0005-0000-0000-0000E2350000}"/>
    <cellStyle name="Normal 17 8" xfId="13806" xr:uid="{00000000-0005-0000-0000-0000E3350000}"/>
    <cellStyle name="Normal 17 8 2" xfId="13807" xr:uid="{00000000-0005-0000-0000-0000E4350000}"/>
    <cellStyle name="Normal 17 8 2 2" xfId="13808" xr:uid="{00000000-0005-0000-0000-0000E5350000}"/>
    <cellStyle name="Normal 17 8 2 2 2" xfId="13809" xr:uid="{00000000-0005-0000-0000-0000E6350000}"/>
    <cellStyle name="Normal 17 8 2 2 2 2" xfId="13810" xr:uid="{00000000-0005-0000-0000-0000E7350000}"/>
    <cellStyle name="Normal 17 8 2 2 2_QR_TAB_1.4_1.5_1.11" xfId="13811" xr:uid="{00000000-0005-0000-0000-0000E8350000}"/>
    <cellStyle name="Normal 17 8 2 2 3" xfId="13812" xr:uid="{00000000-0005-0000-0000-0000E9350000}"/>
    <cellStyle name="Normal 17 8 2 2_QR_TAB_1.4_1.5_1.11" xfId="13813" xr:uid="{00000000-0005-0000-0000-0000EA350000}"/>
    <cellStyle name="Normal 17 8 2 3" xfId="13814" xr:uid="{00000000-0005-0000-0000-0000EB350000}"/>
    <cellStyle name="Normal 17 8 2 3 2" xfId="13815" xr:uid="{00000000-0005-0000-0000-0000EC350000}"/>
    <cellStyle name="Normal 17 8 2 3_QR_TAB_1.4_1.5_1.11" xfId="13816" xr:uid="{00000000-0005-0000-0000-0000ED350000}"/>
    <cellStyle name="Normal 17 8 2 4" xfId="13817" xr:uid="{00000000-0005-0000-0000-0000EE350000}"/>
    <cellStyle name="Normal 17 8 2_QR_TAB_1.4_1.5_1.11" xfId="13818" xr:uid="{00000000-0005-0000-0000-0000EF350000}"/>
    <cellStyle name="Normal 17 8 3" xfId="13819" xr:uid="{00000000-0005-0000-0000-0000F0350000}"/>
    <cellStyle name="Normal 17 8 3 2" xfId="13820" xr:uid="{00000000-0005-0000-0000-0000F1350000}"/>
    <cellStyle name="Normal 17 8 3 2 2" xfId="13821" xr:uid="{00000000-0005-0000-0000-0000F2350000}"/>
    <cellStyle name="Normal 17 8 3 2 2 2" xfId="13822" xr:uid="{00000000-0005-0000-0000-0000F3350000}"/>
    <cellStyle name="Normal 17 8 3 2 2_QR_TAB_1.4_1.5_1.11" xfId="13823" xr:uid="{00000000-0005-0000-0000-0000F4350000}"/>
    <cellStyle name="Normal 17 8 3 2 3" xfId="13824" xr:uid="{00000000-0005-0000-0000-0000F5350000}"/>
    <cellStyle name="Normal 17 8 3 2_QR_TAB_1.4_1.5_1.11" xfId="13825" xr:uid="{00000000-0005-0000-0000-0000F6350000}"/>
    <cellStyle name="Normal 17 8 3_QR_TAB_1.4_1.5_1.11" xfId="13826" xr:uid="{00000000-0005-0000-0000-0000F7350000}"/>
    <cellStyle name="Normal 17 8 4" xfId="13827" xr:uid="{00000000-0005-0000-0000-0000F8350000}"/>
    <cellStyle name="Normal 17 8 4 2" xfId="13828" xr:uid="{00000000-0005-0000-0000-0000F9350000}"/>
    <cellStyle name="Normal 17 8 4 2 2" xfId="13829" xr:uid="{00000000-0005-0000-0000-0000FA350000}"/>
    <cellStyle name="Normal 17 8 4 2_QR_TAB_1.4_1.5_1.11" xfId="13830" xr:uid="{00000000-0005-0000-0000-0000FB350000}"/>
    <cellStyle name="Normal 17 8 4 3" xfId="13831" xr:uid="{00000000-0005-0000-0000-0000FC350000}"/>
    <cellStyle name="Normal 17 8 4_QR_TAB_1.4_1.5_1.11" xfId="13832" xr:uid="{00000000-0005-0000-0000-0000FD350000}"/>
    <cellStyle name="Normal 17 8 5" xfId="13833" xr:uid="{00000000-0005-0000-0000-0000FE350000}"/>
    <cellStyle name="Normal 17 8 5 2" xfId="13834" xr:uid="{00000000-0005-0000-0000-0000FF350000}"/>
    <cellStyle name="Normal 17 8 5_QR_TAB_1.4_1.5_1.11" xfId="13835" xr:uid="{00000000-0005-0000-0000-000000360000}"/>
    <cellStyle name="Normal 17 8 6" xfId="13836" xr:uid="{00000000-0005-0000-0000-000001360000}"/>
    <cellStyle name="Normal 17 8_checks flows" xfId="13837" xr:uid="{00000000-0005-0000-0000-000002360000}"/>
    <cellStyle name="Normal 17 9" xfId="13838" xr:uid="{00000000-0005-0000-0000-000003360000}"/>
    <cellStyle name="Normal 17 9 2" xfId="13839" xr:uid="{00000000-0005-0000-0000-000004360000}"/>
    <cellStyle name="Normal 17 9 2 2" xfId="13840" xr:uid="{00000000-0005-0000-0000-000005360000}"/>
    <cellStyle name="Normal 17 9 2 2 2" xfId="13841" xr:uid="{00000000-0005-0000-0000-000006360000}"/>
    <cellStyle name="Normal 17 9 2 2 2 2" xfId="13842" xr:uid="{00000000-0005-0000-0000-000007360000}"/>
    <cellStyle name="Normal 17 9 2 2 2_QR_TAB_1.4_1.5_1.11" xfId="13843" xr:uid="{00000000-0005-0000-0000-000008360000}"/>
    <cellStyle name="Normal 17 9 2 2 3" xfId="13844" xr:uid="{00000000-0005-0000-0000-000009360000}"/>
    <cellStyle name="Normal 17 9 2 2_QR_TAB_1.4_1.5_1.11" xfId="13845" xr:uid="{00000000-0005-0000-0000-00000A360000}"/>
    <cellStyle name="Normal 17 9 2 3" xfId="13846" xr:uid="{00000000-0005-0000-0000-00000B360000}"/>
    <cellStyle name="Normal 17 9 2 3 2" xfId="13847" xr:uid="{00000000-0005-0000-0000-00000C360000}"/>
    <cellStyle name="Normal 17 9 2 3_QR_TAB_1.4_1.5_1.11" xfId="13848" xr:uid="{00000000-0005-0000-0000-00000D360000}"/>
    <cellStyle name="Normal 17 9 2 4" xfId="13849" xr:uid="{00000000-0005-0000-0000-00000E360000}"/>
    <cellStyle name="Normal 17 9 2_QR_TAB_1.4_1.5_1.11" xfId="13850" xr:uid="{00000000-0005-0000-0000-00000F360000}"/>
    <cellStyle name="Normal 17 9 3" xfId="13851" xr:uid="{00000000-0005-0000-0000-000010360000}"/>
    <cellStyle name="Normal 17 9 3 2" xfId="13852" xr:uid="{00000000-0005-0000-0000-000011360000}"/>
    <cellStyle name="Normal 17 9 3 2 2" xfId="13853" xr:uid="{00000000-0005-0000-0000-000012360000}"/>
    <cellStyle name="Normal 17 9 3 2_QR_TAB_1.4_1.5_1.11" xfId="13854" xr:uid="{00000000-0005-0000-0000-000013360000}"/>
    <cellStyle name="Normal 17 9 3 3" xfId="13855" xr:uid="{00000000-0005-0000-0000-000014360000}"/>
    <cellStyle name="Normal 17 9 3_QR_TAB_1.4_1.5_1.11" xfId="13856" xr:uid="{00000000-0005-0000-0000-000015360000}"/>
    <cellStyle name="Normal 17 9 4" xfId="13857" xr:uid="{00000000-0005-0000-0000-000016360000}"/>
    <cellStyle name="Normal 17 9 4 2" xfId="13858" xr:uid="{00000000-0005-0000-0000-000017360000}"/>
    <cellStyle name="Normal 17 9 4_QR_TAB_1.4_1.5_1.11" xfId="13859" xr:uid="{00000000-0005-0000-0000-000018360000}"/>
    <cellStyle name="Normal 17 9 5" xfId="13860" xr:uid="{00000000-0005-0000-0000-000019360000}"/>
    <cellStyle name="Normal 17 9_checks flows" xfId="13861" xr:uid="{00000000-0005-0000-0000-00001A360000}"/>
    <cellStyle name="Normal 17_AL2" xfId="13862" xr:uid="{00000000-0005-0000-0000-00001B360000}"/>
    <cellStyle name="Normal 18" xfId="13863" xr:uid="{00000000-0005-0000-0000-00001C360000}"/>
    <cellStyle name="Normal 18 2" xfId="13864" xr:uid="{00000000-0005-0000-0000-00001D360000}"/>
    <cellStyle name="Normal 18_AL2" xfId="13865" xr:uid="{00000000-0005-0000-0000-00001E360000}"/>
    <cellStyle name="Normal 19" xfId="13866" xr:uid="{00000000-0005-0000-0000-00001F360000}"/>
    <cellStyle name="Normal 2" xfId="8" xr:uid="{00000000-0005-0000-0000-000020360000}"/>
    <cellStyle name="Normal 2 2" xfId="9" xr:uid="{00000000-0005-0000-0000-000021360000}"/>
    <cellStyle name="Normal 2 2 2" xfId="10" xr:uid="{00000000-0005-0000-0000-000022360000}"/>
    <cellStyle name="Normal 2 2 2 2" xfId="13868" xr:uid="{00000000-0005-0000-0000-000023360000}"/>
    <cellStyle name="Normal 2 2 2_QR_TAB_1.4_1.5_1.11" xfId="13869" xr:uid="{00000000-0005-0000-0000-000024360000}"/>
    <cellStyle name="Normal 2 2 3" xfId="13870" xr:uid="{00000000-0005-0000-0000-000025360000}"/>
    <cellStyle name="Normal 2 2_A" xfId="13871" xr:uid="{00000000-0005-0000-0000-000026360000}"/>
    <cellStyle name="Normal 2 3" xfId="13872" xr:uid="{00000000-0005-0000-0000-000027360000}"/>
    <cellStyle name="Normal 2 3 2" xfId="13873" xr:uid="{00000000-0005-0000-0000-000028360000}"/>
    <cellStyle name="Normal 2 3 3" xfId="13874" xr:uid="{00000000-0005-0000-0000-000029360000}"/>
    <cellStyle name="Normal 2 3_A" xfId="13875" xr:uid="{00000000-0005-0000-0000-00002A360000}"/>
    <cellStyle name="Normal 2 4" xfId="13876" xr:uid="{00000000-0005-0000-0000-00002B360000}"/>
    <cellStyle name="Normal 2 5" xfId="13877" xr:uid="{00000000-0005-0000-0000-00002C360000}"/>
    <cellStyle name="Normal 2 6" xfId="13878" xr:uid="{00000000-0005-0000-0000-00002D360000}"/>
    <cellStyle name="Normal 2 6 2" xfId="13879" xr:uid="{00000000-0005-0000-0000-00002E360000}"/>
    <cellStyle name="Normal 2 6_QR_TAB_1.4_1.5_1.11" xfId="13880" xr:uid="{00000000-0005-0000-0000-00002F360000}"/>
    <cellStyle name="Normal 2_A" xfId="13881" xr:uid="{00000000-0005-0000-0000-000030360000}"/>
    <cellStyle name="Normal 20" xfId="13882" xr:uid="{00000000-0005-0000-0000-000031360000}"/>
    <cellStyle name="Normal 20 2" xfId="13883" xr:uid="{00000000-0005-0000-0000-000032360000}"/>
    <cellStyle name="Normal 20_QR_TAB_1.4_1.5_1.11" xfId="13884" xr:uid="{00000000-0005-0000-0000-000033360000}"/>
    <cellStyle name="Normal 21" xfId="13885" xr:uid="{00000000-0005-0000-0000-000034360000}"/>
    <cellStyle name="Normal 22" xfId="13867" xr:uid="{00000000-0005-0000-0000-000035360000}"/>
    <cellStyle name="Normal 23" xfId="21588" xr:uid="{00000000-0005-0000-0000-000036360000}"/>
    <cellStyle name="Normal 24" xfId="21594" xr:uid="{00000000-0005-0000-0000-000037360000}"/>
    <cellStyle name="Normal 25" xfId="21589" xr:uid="{00000000-0005-0000-0000-000038360000}"/>
    <cellStyle name="Normal 26" xfId="21595" xr:uid="{00000000-0005-0000-0000-000039360000}"/>
    <cellStyle name="Normal 27" xfId="21596" xr:uid="{00000000-0005-0000-0000-00003A360000}"/>
    <cellStyle name="Normal 28" xfId="21597" xr:uid="{00000000-0005-0000-0000-00003B360000}"/>
    <cellStyle name="Normal 29" xfId="21598" xr:uid="{00000000-0005-0000-0000-00003C360000}"/>
    <cellStyle name="Normal 3" xfId="11" xr:uid="{00000000-0005-0000-0000-00003D360000}"/>
    <cellStyle name="Normal 3 2" xfId="12" xr:uid="{00000000-0005-0000-0000-00003E360000}"/>
    <cellStyle name="Normal 3 2 2" xfId="13888" xr:uid="{00000000-0005-0000-0000-00003F360000}"/>
    <cellStyle name="Normal 3 2 3" xfId="13889" xr:uid="{00000000-0005-0000-0000-000040360000}"/>
    <cellStyle name="Normal 3 2 4" xfId="13887" xr:uid="{00000000-0005-0000-0000-000041360000}"/>
    <cellStyle name="Normal 3 2_A" xfId="13890" xr:uid="{00000000-0005-0000-0000-000042360000}"/>
    <cellStyle name="Normal 3 3" xfId="13" xr:uid="{00000000-0005-0000-0000-000043360000}"/>
    <cellStyle name="Normal 3 3 2" xfId="13892" xr:uid="{00000000-0005-0000-0000-000044360000}"/>
    <cellStyle name="Normal 3 3 3" xfId="13891" xr:uid="{00000000-0005-0000-0000-000045360000}"/>
    <cellStyle name="Normal 3 3_QR_TAB_1.4_1.5_1.11" xfId="13893" xr:uid="{00000000-0005-0000-0000-000046360000}"/>
    <cellStyle name="Normal 3 4" xfId="14" xr:uid="{00000000-0005-0000-0000-000047360000}"/>
    <cellStyle name="Normal 3 4 2" xfId="13894" xr:uid="{00000000-0005-0000-0000-000048360000}"/>
    <cellStyle name="Normal 3 5" xfId="13895" xr:uid="{00000000-0005-0000-0000-000049360000}"/>
    <cellStyle name="Normal 3 5 10" xfId="13896" xr:uid="{00000000-0005-0000-0000-00004A360000}"/>
    <cellStyle name="Normal 3 5 10 2" xfId="13897" xr:uid="{00000000-0005-0000-0000-00004B360000}"/>
    <cellStyle name="Normal 3 5 10 2 2" xfId="13898" xr:uid="{00000000-0005-0000-0000-00004C360000}"/>
    <cellStyle name="Normal 3 5 10 2 2 2" xfId="13899" xr:uid="{00000000-0005-0000-0000-00004D360000}"/>
    <cellStyle name="Normal 3 5 10 2 2_QR_TAB_1.4_1.5_1.11" xfId="13900" xr:uid="{00000000-0005-0000-0000-00004E360000}"/>
    <cellStyle name="Normal 3 5 10 2 3" xfId="13901" xr:uid="{00000000-0005-0000-0000-00004F360000}"/>
    <cellStyle name="Normal 3 5 10 2_QR_TAB_1.4_1.5_1.11" xfId="13902" xr:uid="{00000000-0005-0000-0000-000050360000}"/>
    <cellStyle name="Normal 3 5 10 3" xfId="13903" xr:uid="{00000000-0005-0000-0000-000051360000}"/>
    <cellStyle name="Normal 3 5 10 3 2" xfId="13904" xr:uid="{00000000-0005-0000-0000-000052360000}"/>
    <cellStyle name="Normal 3 5 10 3_QR_TAB_1.4_1.5_1.11" xfId="13905" xr:uid="{00000000-0005-0000-0000-000053360000}"/>
    <cellStyle name="Normal 3 5 10 4" xfId="13906" xr:uid="{00000000-0005-0000-0000-000054360000}"/>
    <cellStyle name="Normal 3 5 10_QR_TAB_1.4_1.5_1.11" xfId="13907" xr:uid="{00000000-0005-0000-0000-000055360000}"/>
    <cellStyle name="Normal 3 5 11" xfId="13908" xr:uid="{00000000-0005-0000-0000-000056360000}"/>
    <cellStyle name="Normal 3 5 11 2" xfId="13909" xr:uid="{00000000-0005-0000-0000-000057360000}"/>
    <cellStyle name="Normal 3 5 11 2 2" xfId="13910" xr:uid="{00000000-0005-0000-0000-000058360000}"/>
    <cellStyle name="Normal 3 5 11 2 2 2" xfId="13911" xr:uid="{00000000-0005-0000-0000-000059360000}"/>
    <cellStyle name="Normal 3 5 11 2 2_QR_TAB_1.4_1.5_1.11" xfId="13912" xr:uid="{00000000-0005-0000-0000-00005A360000}"/>
    <cellStyle name="Normal 3 5 11 2 3" xfId="13913" xr:uid="{00000000-0005-0000-0000-00005B360000}"/>
    <cellStyle name="Normal 3 5 11 2_QR_TAB_1.4_1.5_1.11" xfId="13914" xr:uid="{00000000-0005-0000-0000-00005C360000}"/>
    <cellStyle name="Normal 3 5 11_QR_TAB_1.4_1.5_1.11" xfId="13915" xr:uid="{00000000-0005-0000-0000-00005D360000}"/>
    <cellStyle name="Normal 3 5 12" xfId="13916" xr:uid="{00000000-0005-0000-0000-00005E360000}"/>
    <cellStyle name="Normal 3 5 12 2" xfId="13917" xr:uid="{00000000-0005-0000-0000-00005F360000}"/>
    <cellStyle name="Normal 3 5 12 2 2" xfId="13918" xr:uid="{00000000-0005-0000-0000-000060360000}"/>
    <cellStyle name="Normal 3 5 12 2_QR_TAB_1.4_1.5_1.11" xfId="13919" xr:uid="{00000000-0005-0000-0000-000061360000}"/>
    <cellStyle name="Normal 3 5 12 3" xfId="13920" xr:uid="{00000000-0005-0000-0000-000062360000}"/>
    <cellStyle name="Normal 3 5 12_QR_TAB_1.4_1.5_1.11" xfId="13921" xr:uid="{00000000-0005-0000-0000-000063360000}"/>
    <cellStyle name="Normal 3 5 13" xfId="13922" xr:uid="{00000000-0005-0000-0000-000064360000}"/>
    <cellStyle name="Normal 3 5 13 2" xfId="13923" xr:uid="{00000000-0005-0000-0000-000065360000}"/>
    <cellStyle name="Normal 3 5 13_QR_TAB_1.4_1.5_1.11" xfId="13924" xr:uid="{00000000-0005-0000-0000-000066360000}"/>
    <cellStyle name="Normal 3 5 14" xfId="13925" xr:uid="{00000000-0005-0000-0000-000067360000}"/>
    <cellStyle name="Normal 3 5 2" xfId="13926" xr:uid="{00000000-0005-0000-0000-000068360000}"/>
    <cellStyle name="Normal 3 5 2 10" xfId="13927" xr:uid="{00000000-0005-0000-0000-000069360000}"/>
    <cellStyle name="Normal 3 5 2 10 2" xfId="13928" xr:uid="{00000000-0005-0000-0000-00006A360000}"/>
    <cellStyle name="Normal 3 5 2 10 2 2" xfId="13929" xr:uid="{00000000-0005-0000-0000-00006B360000}"/>
    <cellStyle name="Normal 3 5 2 10 2 2 2" xfId="13930" xr:uid="{00000000-0005-0000-0000-00006C360000}"/>
    <cellStyle name="Normal 3 5 2 10 2 2_QR_TAB_1.4_1.5_1.11" xfId="13931" xr:uid="{00000000-0005-0000-0000-00006D360000}"/>
    <cellStyle name="Normal 3 5 2 10 2 3" xfId="13932" xr:uid="{00000000-0005-0000-0000-00006E360000}"/>
    <cellStyle name="Normal 3 5 2 10 2_QR_TAB_1.4_1.5_1.11" xfId="13933" xr:uid="{00000000-0005-0000-0000-00006F360000}"/>
    <cellStyle name="Normal 3 5 2 10_QR_TAB_1.4_1.5_1.11" xfId="13934" xr:uid="{00000000-0005-0000-0000-000070360000}"/>
    <cellStyle name="Normal 3 5 2 11" xfId="13935" xr:uid="{00000000-0005-0000-0000-000071360000}"/>
    <cellStyle name="Normal 3 5 2 11 2" xfId="13936" xr:uid="{00000000-0005-0000-0000-000072360000}"/>
    <cellStyle name="Normal 3 5 2 11 2 2" xfId="13937" xr:uid="{00000000-0005-0000-0000-000073360000}"/>
    <cellStyle name="Normal 3 5 2 11 2_QR_TAB_1.4_1.5_1.11" xfId="13938" xr:uid="{00000000-0005-0000-0000-000074360000}"/>
    <cellStyle name="Normal 3 5 2 11 3" xfId="13939" xr:uid="{00000000-0005-0000-0000-000075360000}"/>
    <cellStyle name="Normal 3 5 2 11_QR_TAB_1.4_1.5_1.11" xfId="13940" xr:uid="{00000000-0005-0000-0000-000076360000}"/>
    <cellStyle name="Normal 3 5 2 12" xfId="13941" xr:uid="{00000000-0005-0000-0000-000077360000}"/>
    <cellStyle name="Normal 3 5 2 12 2" xfId="13942" xr:uid="{00000000-0005-0000-0000-000078360000}"/>
    <cellStyle name="Normal 3 5 2 12_QR_TAB_1.4_1.5_1.11" xfId="13943" xr:uid="{00000000-0005-0000-0000-000079360000}"/>
    <cellStyle name="Normal 3 5 2 13" xfId="13944" xr:uid="{00000000-0005-0000-0000-00007A360000}"/>
    <cellStyle name="Normal 3 5 2 2" xfId="13945" xr:uid="{00000000-0005-0000-0000-00007B360000}"/>
    <cellStyle name="Normal 3 5 2 2 10" xfId="13946" xr:uid="{00000000-0005-0000-0000-00007C360000}"/>
    <cellStyle name="Normal 3 5 2 2 10 2" xfId="13947" xr:uid="{00000000-0005-0000-0000-00007D360000}"/>
    <cellStyle name="Normal 3 5 2 2 10 2 2" xfId="13948" xr:uid="{00000000-0005-0000-0000-00007E360000}"/>
    <cellStyle name="Normal 3 5 2 2 10 2_QR_TAB_1.4_1.5_1.11" xfId="13949" xr:uid="{00000000-0005-0000-0000-00007F360000}"/>
    <cellStyle name="Normal 3 5 2 2 10 3" xfId="13950" xr:uid="{00000000-0005-0000-0000-000080360000}"/>
    <cellStyle name="Normal 3 5 2 2 10_QR_TAB_1.4_1.5_1.11" xfId="13951" xr:uid="{00000000-0005-0000-0000-000081360000}"/>
    <cellStyle name="Normal 3 5 2 2 11" xfId="13952" xr:uid="{00000000-0005-0000-0000-000082360000}"/>
    <cellStyle name="Normal 3 5 2 2 11 2" xfId="13953" xr:uid="{00000000-0005-0000-0000-000083360000}"/>
    <cellStyle name="Normal 3 5 2 2 11_QR_TAB_1.4_1.5_1.11" xfId="13954" xr:uid="{00000000-0005-0000-0000-000084360000}"/>
    <cellStyle name="Normal 3 5 2 2 12" xfId="13955" xr:uid="{00000000-0005-0000-0000-000085360000}"/>
    <cellStyle name="Normal 3 5 2 2 2" xfId="13956" xr:uid="{00000000-0005-0000-0000-000086360000}"/>
    <cellStyle name="Normal 3 5 2 2 2 2" xfId="13957" xr:uid="{00000000-0005-0000-0000-000087360000}"/>
    <cellStyle name="Normal 3 5 2 2 2 2 2" xfId="13958" xr:uid="{00000000-0005-0000-0000-000088360000}"/>
    <cellStyle name="Normal 3 5 2 2 2 2 2 2" xfId="13959" xr:uid="{00000000-0005-0000-0000-000089360000}"/>
    <cellStyle name="Normal 3 5 2 2 2 2 2 2 2" xfId="13960" xr:uid="{00000000-0005-0000-0000-00008A360000}"/>
    <cellStyle name="Normal 3 5 2 2 2 2 2 2 2 2" xfId="13961" xr:uid="{00000000-0005-0000-0000-00008B360000}"/>
    <cellStyle name="Normal 3 5 2 2 2 2 2 2 2_QR_TAB_1.4_1.5_1.11" xfId="13962" xr:uid="{00000000-0005-0000-0000-00008C360000}"/>
    <cellStyle name="Normal 3 5 2 2 2 2 2 2 3" xfId="13963" xr:uid="{00000000-0005-0000-0000-00008D360000}"/>
    <cellStyle name="Normal 3 5 2 2 2 2 2 2_QR_TAB_1.4_1.5_1.11" xfId="13964" xr:uid="{00000000-0005-0000-0000-00008E360000}"/>
    <cellStyle name="Normal 3 5 2 2 2 2 2 3" xfId="13965" xr:uid="{00000000-0005-0000-0000-00008F360000}"/>
    <cellStyle name="Normal 3 5 2 2 2 2 2 3 2" xfId="13966" xr:uid="{00000000-0005-0000-0000-000090360000}"/>
    <cellStyle name="Normal 3 5 2 2 2 2 2 3_QR_TAB_1.4_1.5_1.11" xfId="13967" xr:uid="{00000000-0005-0000-0000-000091360000}"/>
    <cellStyle name="Normal 3 5 2 2 2 2 2 4" xfId="13968" xr:uid="{00000000-0005-0000-0000-000092360000}"/>
    <cellStyle name="Normal 3 5 2 2 2 2 2_QR_TAB_1.4_1.5_1.11" xfId="13969" xr:uid="{00000000-0005-0000-0000-000093360000}"/>
    <cellStyle name="Normal 3 5 2 2 2 2 3" xfId="13970" xr:uid="{00000000-0005-0000-0000-000094360000}"/>
    <cellStyle name="Normal 3 5 2 2 2 2 3 2" xfId="13971" xr:uid="{00000000-0005-0000-0000-000095360000}"/>
    <cellStyle name="Normal 3 5 2 2 2 2 3 2 2" xfId="13972" xr:uid="{00000000-0005-0000-0000-000096360000}"/>
    <cellStyle name="Normal 3 5 2 2 2 2 3 2 2 2" xfId="13973" xr:uid="{00000000-0005-0000-0000-000097360000}"/>
    <cellStyle name="Normal 3 5 2 2 2 2 3 2 2_QR_TAB_1.4_1.5_1.11" xfId="13974" xr:uid="{00000000-0005-0000-0000-000098360000}"/>
    <cellStyle name="Normal 3 5 2 2 2 2 3 2 3" xfId="13975" xr:uid="{00000000-0005-0000-0000-000099360000}"/>
    <cellStyle name="Normal 3 5 2 2 2 2 3 2_QR_TAB_1.4_1.5_1.11" xfId="13976" xr:uid="{00000000-0005-0000-0000-00009A360000}"/>
    <cellStyle name="Normal 3 5 2 2 2 2 3_QR_TAB_1.4_1.5_1.11" xfId="13977" xr:uid="{00000000-0005-0000-0000-00009B360000}"/>
    <cellStyle name="Normal 3 5 2 2 2 2 4" xfId="13978" xr:uid="{00000000-0005-0000-0000-00009C360000}"/>
    <cellStyle name="Normal 3 5 2 2 2 2 4 2" xfId="13979" xr:uid="{00000000-0005-0000-0000-00009D360000}"/>
    <cellStyle name="Normal 3 5 2 2 2 2 4 2 2" xfId="13980" xr:uid="{00000000-0005-0000-0000-00009E360000}"/>
    <cellStyle name="Normal 3 5 2 2 2 2 4 2_QR_TAB_1.4_1.5_1.11" xfId="13981" xr:uid="{00000000-0005-0000-0000-00009F360000}"/>
    <cellStyle name="Normal 3 5 2 2 2 2 4 3" xfId="13982" xr:uid="{00000000-0005-0000-0000-0000A0360000}"/>
    <cellStyle name="Normal 3 5 2 2 2 2 4_QR_TAB_1.4_1.5_1.11" xfId="13983" xr:uid="{00000000-0005-0000-0000-0000A1360000}"/>
    <cellStyle name="Normal 3 5 2 2 2 2 5" xfId="13984" xr:uid="{00000000-0005-0000-0000-0000A2360000}"/>
    <cellStyle name="Normal 3 5 2 2 2 2 5 2" xfId="13985" xr:uid="{00000000-0005-0000-0000-0000A3360000}"/>
    <cellStyle name="Normal 3 5 2 2 2 2 5_QR_TAB_1.4_1.5_1.11" xfId="13986" xr:uid="{00000000-0005-0000-0000-0000A4360000}"/>
    <cellStyle name="Normal 3 5 2 2 2 2 6" xfId="13987" xr:uid="{00000000-0005-0000-0000-0000A5360000}"/>
    <cellStyle name="Normal 3 5 2 2 2 2_checks flows" xfId="13988" xr:uid="{00000000-0005-0000-0000-0000A6360000}"/>
    <cellStyle name="Normal 3 5 2 2 2 3" xfId="13989" xr:uid="{00000000-0005-0000-0000-0000A7360000}"/>
    <cellStyle name="Normal 3 5 2 2 2 3 2" xfId="13990" xr:uid="{00000000-0005-0000-0000-0000A8360000}"/>
    <cellStyle name="Normal 3 5 2 2 2 3 2 2" xfId="13991" xr:uid="{00000000-0005-0000-0000-0000A9360000}"/>
    <cellStyle name="Normal 3 5 2 2 2 3 2 2 2" xfId="13992" xr:uid="{00000000-0005-0000-0000-0000AA360000}"/>
    <cellStyle name="Normal 3 5 2 2 2 3 2 2 2 2" xfId="13993" xr:uid="{00000000-0005-0000-0000-0000AB360000}"/>
    <cellStyle name="Normal 3 5 2 2 2 3 2 2 2_QR_TAB_1.4_1.5_1.11" xfId="13994" xr:uid="{00000000-0005-0000-0000-0000AC360000}"/>
    <cellStyle name="Normal 3 5 2 2 2 3 2 2 3" xfId="13995" xr:uid="{00000000-0005-0000-0000-0000AD360000}"/>
    <cellStyle name="Normal 3 5 2 2 2 3 2 2_QR_TAB_1.4_1.5_1.11" xfId="13996" xr:uid="{00000000-0005-0000-0000-0000AE360000}"/>
    <cellStyle name="Normal 3 5 2 2 2 3 2 3" xfId="13997" xr:uid="{00000000-0005-0000-0000-0000AF360000}"/>
    <cellStyle name="Normal 3 5 2 2 2 3 2 3 2" xfId="13998" xr:uid="{00000000-0005-0000-0000-0000B0360000}"/>
    <cellStyle name="Normal 3 5 2 2 2 3 2 3_QR_TAB_1.4_1.5_1.11" xfId="13999" xr:uid="{00000000-0005-0000-0000-0000B1360000}"/>
    <cellStyle name="Normal 3 5 2 2 2 3 2 4" xfId="14000" xr:uid="{00000000-0005-0000-0000-0000B2360000}"/>
    <cellStyle name="Normal 3 5 2 2 2 3 2_QR_TAB_1.4_1.5_1.11" xfId="14001" xr:uid="{00000000-0005-0000-0000-0000B3360000}"/>
    <cellStyle name="Normal 3 5 2 2 2 3 3" xfId="14002" xr:uid="{00000000-0005-0000-0000-0000B4360000}"/>
    <cellStyle name="Normal 3 5 2 2 2 3 3 2" xfId="14003" xr:uid="{00000000-0005-0000-0000-0000B5360000}"/>
    <cellStyle name="Normal 3 5 2 2 2 3 3 2 2" xfId="14004" xr:uid="{00000000-0005-0000-0000-0000B6360000}"/>
    <cellStyle name="Normal 3 5 2 2 2 3 3 2_QR_TAB_1.4_1.5_1.11" xfId="14005" xr:uid="{00000000-0005-0000-0000-0000B7360000}"/>
    <cellStyle name="Normal 3 5 2 2 2 3 3 3" xfId="14006" xr:uid="{00000000-0005-0000-0000-0000B8360000}"/>
    <cellStyle name="Normal 3 5 2 2 2 3 3_QR_TAB_1.4_1.5_1.11" xfId="14007" xr:uid="{00000000-0005-0000-0000-0000B9360000}"/>
    <cellStyle name="Normal 3 5 2 2 2 3 4" xfId="14008" xr:uid="{00000000-0005-0000-0000-0000BA360000}"/>
    <cellStyle name="Normal 3 5 2 2 2 3 4 2" xfId="14009" xr:uid="{00000000-0005-0000-0000-0000BB360000}"/>
    <cellStyle name="Normal 3 5 2 2 2 3 4_QR_TAB_1.4_1.5_1.11" xfId="14010" xr:uid="{00000000-0005-0000-0000-0000BC360000}"/>
    <cellStyle name="Normal 3 5 2 2 2 3 5" xfId="14011" xr:uid="{00000000-0005-0000-0000-0000BD360000}"/>
    <cellStyle name="Normal 3 5 2 2 2 3_checks flows" xfId="14012" xr:uid="{00000000-0005-0000-0000-0000BE360000}"/>
    <cellStyle name="Normal 3 5 2 2 2 4" xfId="14013" xr:uid="{00000000-0005-0000-0000-0000BF360000}"/>
    <cellStyle name="Normal 3 5 2 2 2 4 2" xfId="14014" xr:uid="{00000000-0005-0000-0000-0000C0360000}"/>
    <cellStyle name="Normal 3 5 2 2 2 4 2 2" xfId="14015" xr:uid="{00000000-0005-0000-0000-0000C1360000}"/>
    <cellStyle name="Normal 3 5 2 2 2 4 2 2 2" xfId="14016" xr:uid="{00000000-0005-0000-0000-0000C2360000}"/>
    <cellStyle name="Normal 3 5 2 2 2 4 2 2_QR_TAB_1.4_1.5_1.11" xfId="14017" xr:uid="{00000000-0005-0000-0000-0000C3360000}"/>
    <cellStyle name="Normal 3 5 2 2 2 4 2 3" xfId="14018" xr:uid="{00000000-0005-0000-0000-0000C4360000}"/>
    <cellStyle name="Normal 3 5 2 2 2 4 2_QR_TAB_1.4_1.5_1.11" xfId="14019" xr:uid="{00000000-0005-0000-0000-0000C5360000}"/>
    <cellStyle name="Normal 3 5 2 2 2 4 3" xfId="14020" xr:uid="{00000000-0005-0000-0000-0000C6360000}"/>
    <cellStyle name="Normal 3 5 2 2 2 4 3 2" xfId="14021" xr:uid="{00000000-0005-0000-0000-0000C7360000}"/>
    <cellStyle name="Normal 3 5 2 2 2 4 3_QR_TAB_1.4_1.5_1.11" xfId="14022" xr:uid="{00000000-0005-0000-0000-0000C8360000}"/>
    <cellStyle name="Normal 3 5 2 2 2 4 4" xfId="14023" xr:uid="{00000000-0005-0000-0000-0000C9360000}"/>
    <cellStyle name="Normal 3 5 2 2 2 4_QR_TAB_1.4_1.5_1.11" xfId="14024" xr:uid="{00000000-0005-0000-0000-0000CA360000}"/>
    <cellStyle name="Normal 3 5 2 2 2 5" xfId="14025" xr:uid="{00000000-0005-0000-0000-0000CB360000}"/>
    <cellStyle name="Normal 3 5 2 2 2 5 2" xfId="14026" xr:uid="{00000000-0005-0000-0000-0000CC360000}"/>
    <cellStyle name="Normal 3 5 2 2 2 5 2 2" xfId="14027" xr:uid="{00000000-0005-0000-0000-0000CD360000}"/>
    <cellStyle name="Normal 3 5 2 2 2 5 2 2 2" xfId="14028" xr:uid="{00000000-0005-0000-0000-0000CE360000}"/>
    <cellStyle name="Normal 3 5 2 2 2 5 2 2_QR_TAB_1.4_1.5_1.11" xfId="14029" xr:uid="{00000000-0005-0000-0000-0000CF360000}"/>
    <cellStyle name="Normal 3 5 2 2 2 5 2 3" xfId="14030" xr:uid="{00000000-0005-0000-0000-0000D0360000}"/>
    <cellStyle name="Normal 3 5 2 2 2 5 2_QR_TAB_1.4_1.5_1.11" xfId="14031" xr:uid="{00000000-0005-0000-0000-0000D1360000}"/>
    <cellStyle name="Normal 3 5 2 2 2 5_QR_TAB_1.4_1.5_1.11" xfId="14032" xr:uid="{00000000-0005-0000-0000-0000D2360000}"/>
    <cellStyle name="Normal 3 5 2 2 2 6" xfId="14033" xr:uid="{00000000-0005-0000-0000-0000D3360000}"/>
    <cellStyle name="Normal 3 5 2 2 2 6 2" xfId="14034" xr:uid="{00000000-0005-0000-0000-0000D4360000}"/>
    <cellStyle name="Normal 3 5 2 2 2 6 2 2" xfId="14035" xr:uid="{00000000-0005-0000-0000-0000D5360000}"/>
    <cellStyle name="Normal 3 5 2 2 2 6 2_QR_TAB_1.4_1.5_1.11" xfId="14036" xr:uid="{00000000-0005-0000-0000-0000D6360000}"/>
    <cellStyle name="Normal 3 5 2 2 2 6 3" xfId="14037" xr:uid="{00000000-0005-0000-0000-0000D7360000}"/>
    <cellStyle name="Normal 3 5 2 2 2 6_QR_TAB_1.4_1.5_1.11" xfId="14038" xr:uid="{00000000-0005-0000-0000-0000D8360000}"/>
    <cellStyle name="Normal 3 5 2 2 2 7" xfId="14039" xr:uid="{00000000-0005-0000-0000-0000D9360000}"/>
    <cellStyle name="Normal 3 5 2 2 2 7 2" xfId="14040" xr:uid="{00000000-0005-0000-0000-0000DA360000}"/>
    <cellStyle name="Normal 3 5 2 2 2 7_QR_TAB_1.4_1.5_1.11" xfId="14041" xr:uid="{00000000-0005-0000-0000-0000DB360000}"/>
    <cellStyle name="Normal 3 5 2 2 2 8" xfId="14042" xr:uid="{00000000-0005-0000-0000-0000DC360000}"/>
    <cellStyle name="Normal 3 5 2 2 2_checks flows" xfId="14043" xr:uid="{00000000-0005-0000-0000-0000DD360000}"/>
    <cellStyle name="Normal 3 5 2 2 3" xfId="14044" xr:uid="{00000000-0005-0000-0000-0000DE360000}"/>
    <cellStyle name="Normal 3 5 2 2 3 2" xfId="14045" xr:uid="{00000000-0005-0000-0000-0000DF360000}"/>
    <cellStyle name="Normal 3 5 2 2 3 2 2" xfId="14046" xr:uid="{00000000-0005-0000-0000-0000E0360000}"/>
    <cellStyle name="Normal 3 5 2 2 3 2 2 2" xfId="14047" xr:uid="{00000000-0005-0000-0000-0000E1360000}"/>
    <cellStyle name="Normal 3 5 2 2 3 2 2 2 2" xfId="14048" xr:uid="{00000000-0005-0000-0000-0000E2360000}"/>
    <cellStyle name="Normal 3 5 2 2 3 2 2 2_QR_TAB_1.4_1.5_1.11" xfId="14049" xr:uid="{00000000-0005-0000-0000-0000E3360000}"/>
    <cellStyle name="Normal 3 5 2 2 3 2 2 3" xfId="14050" xr:uid="{00000000-0005-0000-0000-0000E4360000}"/>
    <cellStyle name="Normal 3 5 2 2 3 2 2_QR_TAB_1.4_1.5_1.11" xfId="14051" xr:uid="{00000000-0005-0000-0000-0000E5360000}"/>
    <cellStyle name="Normal 3 5 2 2 3 2 3" xfId="14052" xr:uid="{00000000-0005-0000-0000-0000E6360000}"/>
    <cellStyle name="Normal 3 5 2 2 3 2 3 2" xfId="14053" xr:uid="{00000000-0005-0000-0000-0000E7360000}"/>
    <cellStyle name="Normal 3 5 2 2 3 2 3_QR_TAB_1.4_1.5_1.11" xfId="14054" xr:uid="{00000000-0005-0000-0000-0000E8360000}"/>
    <cellStyle name="Normal 3 5 2 2 3 2 4" xfId="14055" xr:uid="{00000000-0005-0000-0000-0000E9360000}"/>
    <cellStyle name="Normal 3 5 2 2 3 2_QR_TAB_1.4_1.5_1.11" xfId="14056" xr:uid="{00000000-0005-0000-0000-0000EA360000}"/>
    <cellStyle name="Normal 3 5 2 2 3 3" xfId="14057" xr:uid="{00000000-0005-0000-0000-0000EB360000}"/>
    <cellStyle name="Normal 3 5 2 2 3 3 2" xfId="14058" xr:uid="{00000000-0005-0000-0000-0000EC360000}"/>
    <cellStyle name="Normal 3 5 2 2 3 3 2 2" xfId="14059" xr:uid="{00000000-0005-0000-0000-0000ED360000}"/>
    <cellStyle name="Normal 3 5 2 2 3 3 2 2 2" xfId="14060" xr:uid="{00000000-0005-0000-0000-0000EE360000}"/>
    <cellStyle name="Normal 3 5 2 2 3 3 2 2_QR_TAB_1.4_1.5_1.11" xfId="14061" xr:uid="{00000000-0005-0000-0000-0000EF360000}"/>
    <cellStyle name="Normal 3 5 2 2 3 3 2 3" xfId="14062" xr:uid="{00000000-0005-0000-0000-0000F0360000}"/>
    <cellStyle name="Normal 3 5 2 2 3 3 2_QR_TAB_1.4_1.5_1.11" xfId="14063" xr:uid="{00000000-0005-0000-0000-0000F1360000}"/>
    <cellStyle name="Normal 3 5 2 2 3 3_QR_TAB_1.4_1.5_1.11" xfId="14064" xr:uid="{00000000-0005-0000-0000-0000F2360000}"/>
    <cellStyle name="Normal 3 5 2 2 3 4" xfId="14065" xr:uid="{00000000-0005-0000-0000-0000F3360000}"/>
    <cellStyle name="Normal 3 5 2 2 3 4 2" xfId="14066" xr:uid="{00000000-0005-0000-0000-0000F4360000}"/>
    <cellStyle name="Normal 3 5 2 2 3 4 2 2" xfId="14067" xr:uid="{00000000-0005-0000-0000-0000F5360000}"/>
    <cellStyle name="Normal 3 5 2 2 3 4 2_QR_TAB_1.4_1.5_1.11" xfId="14068" xr:uid="{00000000-0005-0000-0000-0000F6360000}"/>
    <cellStyle name="Normal 3 5 2 2 3 4 3" xfId="14069" xr:uid="{00000000-0005-0000-0000-0000F7360000}"/>
    <cellStyle name="Normal 3 5 2 2 3 4_QR_TAB_1.4_1.5_1.11" xfId="14070" xr:uid="{00000000-0005-0000-0000-0000F8360000}"/>
    <cellStyle name="Normal 3 5 2 2 3 5" xfId="14071" xr:uid="{00000000-0005-0000-0000-0000F9360000}"/>
    <cellStyle name="Normal 3 5 2 2 3 5 2" xfId="14072" xr:uid="{00000000-0005-0000-0000-0000FA360000}"/>
    <cellStyle name="Normal 3 5 2 2 3 5_QR_TAB_1.4_1.5_1.11" xfId="14073" xr:uid="{00000000-0005-0000-0000-0000FB360000}"/>
    <cellStyle name="Normal 3 5 2 2 3 6" xfId="14074" xr:uid="{00000000-0005-0000-0000-0000FC360000}"/>
    <cellStyle name="Normal 3 5 2 2 3_checks flows" xfId="14075" xr:uid="{00000000-0005-0000-0000-0000FD360000}"/>
    <cellStyle name="Normal 3 5 2 2 4" xfId="14076" xr:uid="{00000000-0005-0000-0000-0000FE360000}"/>
    <cellStyle name="Normal 3 5 2 2 4 2" xfId="14077" xr:uid="{00000000-0005-0000-0000-0000FF360000}"/>
    <cellStyle name="Normal 3 5 2 2 4 2 2" xfId="14078" xr:uid="{00000000-0005-0000-0000-000000370000}"/>
    <cellStyle name="Normal 3 5 2 2 4 2 2 2" xfId="14079" xr:uid="{00000000-0005-0000-0000-000001370000}"/>
    <cellStyle name="Normal 3 5 2 2 4 2 2 2 2" xfId="14080" xr:uid="{00000000-0005-0000-0000-000002370000}"/>
    <cellStyle name="Normal 3 5 2 2 4 2 2 2_QR_TAB_1.4_1.5_1.11" xfId="14081" xr:uid="{00000000-0005-0000-0000-000003370000}"/>
    <cellStyle name="Normal 3 5 2 2 4 2 2 3" xfId="14082" xr:uid="{00000000-0005-0000-0000-000004370000}"/>
    <cellStyle name="Normal 3 5 2 2 4 2 2_QR_TAB_1.4_1.5_1.11" xfId="14083" xr:uid="{00000000-0005-0000-0000-000005370000}"/>
    <cellStyle name="Normal 3 5 2 2 4 2 3" xfId="14084" xr:uid="{00000000-0005-0000-0000-000006370000}"/>
    <cellStyle name="Normal 3 5 2 2 4 2 3 2" xfId="14085" xr:uid="{00000000-0005-0000-0000-000007370000}"/>
    <cellStyle name="Normal 3 5 2 2 4 2 3_QR_TAB_1.4_1.5_1.11" xfId="14086" xr:uid="{00000000-0005-0000-0000-000008370000}"/>
    <cellStyle name="Normal 3 5 2 2 4 2 4" xfId="14087" xr:uid="{00000000-0005-0000-0000-000009370000}"/>
    <cellStyle name="Normal 3 5 2 2 4 2_QR_TAB_1.4_1.5_1.11" xfId="14088" xr:uid="{00000000-0005-0000-0000-00000A370000}"/>
    <cellStyle name="Normal 3 5 2 2 4 3" xfId="14089" xr:uid="{00000000-0005-0000-0000-00000B370000}"/>
    <cellStyle name="Normal 3 5 2 2 4 3 2" xfId="14090" xr:uid="{00000000-0005-0000-0000-00000C370000}"/>
    <cellStyle name="Normal 3 5 2 2 4 3 2 2" xfId="14091" xr:uid="{00000000-0005-0000-0000-00000D370000}"/>
    <cellStyle name="Normal 3 5 2 2 4 3 2 2 2" xfId="14092" xr:uid="{00000000-0005-0000-0000-00000E370000}"/>
    <cellStyle name="Normal 3 5 2 2 4 3 2 2_QR_TAB_1.4_1.5_1.11" xfId="14093" xr:uid="{00000000-0005-0000-0000-00000F370000}"/>
    <cellStyle name="Normal 3 5 2 2 4 3 2 3" xfId="14094" xr:uid="{00000000-0005-0000-0000-000010370000}"/>
    <cellStyle name="Normal 3 5 2 2 4 3 2_QR_TAB_1.4_1.5_1.11" xfId="14095" xr:uid="{00000000-0005-0000-0000-000011370000}"/>
    <cellStyle name="Normal 3 5 2 2 4 3_QR_TAB_1.4_1.5_1.11" xfId="14096" xr:uid="{00000000-0005-0000-0000-000012370000}"/>
    <cellStyle name="Normal 3 5 2 2 4 4" xfId="14097" xr:uid="{00000000-0005-0000-0000-000013370000}"/>
    <cellStyle name="Normal 3 5 2 2 4 4 2" xfId="14098" xr:uid="{00000000-0005-0000-0000-000014370000}"/>
    <cellStyle name="Normal 3 5 2 2 4 4 2 2" xfId="14099" xr:uid="{00000000-0005-0000-0000-000015370000}"/>
    <cellStyle name="Normal 3 5 2 2 4 4 2_QR_TAB_1.4_1.5_1.11" xfId="14100" xr:uid="{00000000-0005-0000-0000-000016370000}"/>
    <cellStyle name="Normal 3 5 2 2 4 4 3" xfId="14101" xr:uid="{00000000-0005-0000-0000-000017370000}"/>
    <cellStyle name="Normal 3 5 2 2 4 4_QR_TAB_1.4_1.5_1.11" xfId="14102" xr:uid="{00000000-0005-0000-0000-000018370000}"/>
    <cellStyle name="Normal 3 5 2 2 4 5" xfId="14103" xr:uid="{00000000-0005-0000-0000-000019370000}"/>
    <cellStyle name="Normal 3 5 2 2 4 5 2" xfId="14104" xr:uid="{00000000-0005-0000-0000-00001A370000}"/>
    <cellStyle name="Normal 3 5 2 2 4 5_QR_TAB_1.4_1.5_1.11" xfId="14105" xr:uid="{00000000-0005-0000-0000-00001B370000}"/>
    <cellStyle name="Normal 3 5 2 2 4 6" xfId="14106" xr:uid="{00000000-0005-0000-0000-00001C370000}"/>
    <cellStyle name="Normal 3 5 2 2 4_checks flows" xfId="14107" xr:uid="{00000000-0005-0000-0000-00001D370000}"/>
    <cellStyle name="Normal 3 5 2 2 5" xfId="14108" xr:uid="{00000000-0005-0000-0000-00001E370000}"/>
    <cellStyle name="Normal 3 5 2 2 5 2" xfId="14109" xr:uid="{00000000-0005-0000-0000-00001F370000}"/>
    <cellStyle name="Normal 3 5 2 2 5 2 2" xfId="14110" xr:uid="{00000000-0005-0000-0000-000020370000}"/>
    <cellStyle name="Normal 3 5 2 2 5 2 2 2" xfId="14111" xr:uid="{00000000-0005-0000-0000-000021370000}"/>
    <cellStyle name="Normal 3 5 2 2 5 2 2 2 2" xfId="14112" xr:uid="{00000000-0005-0000-0000-000022370000}"/>
    <cellStyle name="Normal 3 5 2 2 5 2 2 2_QR_TAB_1.4_1.5_1.11" xfId="14113" xr:uid="{00000000-0005-0000-0000-000023370000}"/>
    <cellStyle name="Normal 3 5 2 2 5 2 2 3" xfId="14114" xr:uid="{00000000-0005-0000-0000-000024370000}"/>
    <cellStyle name="Normal 3 5 2 2 5 2 2_QR_TAB_1.4_1.5_1.11" xfId="14115" xr:uid="{00000000-0005-0000-0000-000025370000}"/>
    <cellStyle name="Normal 3 5 2 2 5 2 3" xfId="14116" xr:uid="{00000000-0005-0000-0000-000026370000}"/>
    <cellStyle name="Normal 3 5 2 2 5 2 3 2" xfId="14117" xr:uid="{00000000-0005-0000-0000-000027370000}"/>
    <cellStyle name="Normal 3 5 2 2 5 2 3_QR_TAB_1.4_1.5_1.11" xfId="14118" xr:uid="{00000000-0005-0000-0000-000028370000}"/>
    <cellStyle name="Normal 3 5 2 2 5 2 4" xfId="14119" xr:uid="{00000000-0005-0000-0000-000029370000}"/>
    <cellStyle name="Normal 3 5 2 2 5 2_QR_TAB_1.4_1.5_1.11" xfId="14120" xr:uid="{00000000-0005-0000-0000-00002A370000}"/>
    <cellStyle name="Normal 3 5 2 2 5 3" xfId="14121" xr:uid="{00000000-0005-0000-0000-00002B370000}"/>
    <cellStyle name="Normal 3 5 2 2 5 3 2" xfId="14122" xr:uid="{00000000-0005-0000-0000-00002C370000}"/>
    <cellStyle name="Normal 3 5 2 2 5 3 2 2" xfId="14123" xr:uid="{00000000-0005-0000-0000-00002D370000}"/>
    <cellStyle name="Normal 3 5 2 2 5 3 2 2 2" xfId="14124" xr:uid="{00000000-0005-0000-0000-00002E370000}"/>
    <cellStyle name="Normal 3 5 2 2 5 3 2 2_QR_TAB_1.4_1.5_1.11" xfId="14125" xr:uid="{00000000-0005-0000-0000-00002F370000}"/>
    <cellStyle name="Normal 3 5 2 2 5 3 2 3" xfId="14126" xr:uid="{00000000-0005-0000-0000-000030370000}"/>
    <cellStyle name="Normal 3 5 2 2 5 3 2_QR_TAB_1.4_1.5_1.11" xfId="14127" xr:uid="{00000000-0005-0000-0000-000031370000}"/>
    <cellStyle name="Normal 3 5 2 2 5 3_QR_TAB_1.4_1.5_1.11" xfId="14128" xr:uid="{00000000-0005-0000-0000-000032370000}"/>
    <cellStyle name="Normal 3 5 2 2 5 4" xfId="14129" xr:uid="{00000000-0005-0000-0000-000033370000}"/>
    <cellStyle name="Normal 3 5 2 2 5 4 2" xfId="14130" xr:uid="{00000000-0005-0000-0000-000034370000}"/>
    <cellStyle name="Normal 3 5 2 2 5 4 2 2" xfId="14131" xr:uid="{00000000-0005-0000-0000-000035370000}"/>
    <cellStyle name="Normal 3 5 2 2 5 4 2_QR_TAB_1.4_1.5_1.11" xfId="14132" xr:uid="{00000000-0005-0000-0000-000036370000}"/>
    <cellStyle name="Normal 3 5 2 2 5 4 3" xfId="14133" xr:uid="{00000000-0005-0000-0000-000037370000}"/>
    <cellStyle name="Normal 3 5 2 2 5 4_QR_TAB_1.4_1.5_1.11" xfId="14134" xr:uid="{00000000-0005-0000-0000-000038370000}"/>
    <cellStyle name="Normal 3 5 2 2 5 5" xfId="14135" xr:uid="{00000000-0005-0000-0000-000039370000}"/>
    <cellStyle name="Normal 3 5 2 2 5 5 2" xfId="14136" xr:uid="{00000000-0005-0000-0000-00003A370000}"/>
    <cellStyle name="Normal 3 5 2 2 5 5_QR_TAB_1.4_1.5_1.11" xfId="14137" xr:uid="{00000000-0005-0000-0000-00003B370000}"/>
    <cellStyle name="Normal 3 5 2 2 5 6" xfId="14138" xr:uid="{00000000-0005-0000-0000-00003C370000}"/>
    <cellStyle name="Normal 3 5 2 2 5_checks flows" xfId="14139" xr:uid="{00000000-0005-0000-0000-00003D370000}"/>
    <cellStyle name="Normal 3 5 2 2 6" xfId="14140" xr:uid="{00000000-0005-0000-0000-00003E370000}"/>
    <cellStyle name="Normal 3 5 2 2 6 2" xfId="14141" xr:uid="{00000000-0005-0000-0000-00003F370000}"/>
    <cellStyle name="Normal 3 5 2 2 6 2 2" xfId="14142" xr:uid="{00000000-0005-0000-0000-000040370000}"/>
    <cellStyle name="Normal 3 5 2 2 6 2 2 2" xfId="14143" xr:uid="{00000000-0005-0000-0000-000041370000}"/>
    <cellStyle name="Normal 3 5 2 2 6 2 2 2 2" xfId="14144" xr:uid="{00000000-0005-0000-0000-000042370000}"/>
    <cellStyle name="Normal 3 5 2 2 6 2 2 2_QR_TAB_1.4_1.5_1.11" xfId="14145" xr:uid="{00000000-0005-0000-0000-000043370000}"/>
    <cellStyle name="Normal 3 5 2 2 6 2 2 3" xfId="14146" xr:uid="{00000000-0005-0000-0000-000044370000}"/>
    <cellStyle name="Normal 3 5 2 2 6 2 2_QR_TAB_1.4_1.5_1.11" xfId="14147" xr:uid="{00000000-0005-0000-0000-000045370000}"/>
    <cellStyle name="Normal 3 5 2 2 6 2 3" xfId="14148" xr:uid="{00000000-0005-0000-0000-000046370000}"/>
    <cellStyle name="Normal 3 5 2 2 6 2 3 2" xfId="14149" xr:uid="{00000000-0005-0000-0000-000047370000}"/>
    <cellStyle name="Normal 3 5 2 2 6 2 3_QR_TAB_1.4_1.5_1.11" xfId="14150" xr:uid="{00000000-0005-0000-0000-000048370000}"/>
    <cellStyle name="Normal 3 5 2 2 6 2 4" xfId="14151" xr:uid="{00000000-0005-0000-0000-000049370000}"/>
    <cellStyle name="Normal 3 5 2 2 6 2_QR_TAB_1.4_1.5_1.11" xfId="14152" xr:uid="{00000000-0005-0000-0000-00004A370000}"/>
    <cellStyle name="Normal 3 5 2 2 6 3" xfId="14153" xr:uid="{00000000-0005-0000-0000-00004B370000}"/>
    <cellStyle name="Normal 3 5 2 2 6 3 2" xfId="14154" xr:uid="{00000000-0005-0000-0000-00004C370000}"/>
    <cellStyle name="Normal 3 5 2 2 6 3 2 2" xfId="14155" xr:uid="{00000000-0005-0000-0000-00004D370000}"/>
    <cellStyle name="Normal 3 5 2 2 6 3 2 2 2" xfId="14156" xr:uid="{00000000-0005-0000-0000-00004E370000}"/>
    <cellStyle name="Normal 3 5 2 2 6 3 2 2_QR_TAB_1.4_1.5_1.11" xfId="14157" xr:uid="{00000000-0005-0000-0000-00004F370000}"/>
    <cellStyle name="Normal 3 5 2 2 6 3 2 3" xfId="14158" xr:uid="{00000000-0005-0000-0000-000050370000}"/>
    <cellStyle name="Normal 3 5 2 2 6 3 2_QR_TAB_1.4_1.5_1.11" xfId="14159" xr:uid="{00000000-0005-0000-0000-000051370000}"/>
    <cellStyle name="Normal 3 5 2 2 6 3_QR_TAB_1.4_1.5_1.11" xfId="14160" xr:uid="{00000000-0005-0000-0000-000052370000}"/>
    <cellStyle name="Normal 3 5 2 2 6 4" xfId="14161" xr:uid="{00000000-0005-0000-0000-000053370000}"/>
    <cellStyle name="Normal 3 5 2 2 6 4 2" xfId="14162" xr:uid="{00000000-0005-0000-0000-000054370000}"/>
    <cellStyle name="Normal 3 5 2 2 6 4 2 2" xfId="14163" xr:uid="{00000000-0005-0000-0000-000055370000}"/>
    <cellStyle name="Normal 3 5 2 2 6 4 2_QR_TAB_1.4_1.5_1.11" xfId="14164" xr:uid="{00000000-0005-0000-0000-000056370000}"/>
    <cellStyle name="Normal 3 5 2 2 6 4 3" xfId="14165" xr:uid="{00000000-0005-0000-0000-000057370000}"/>
    <cellStyle name="Normal 3 5 2 2 6 4_QR_TAB_1.4_1.5_1.11" xfId="14166" xr:uid="{00000000-0005-0000-0000-000058370000}"/>
    <cellStyle name="Normal 3 5 2 2 6 5" xfId="14167" xr:uid="{00000000-0005-0000-0000-000059370000}"/>
    <cellStyle name="Normal 3 5 2 2 6 5 2" xfId="14168" xr:uid="{00000000-0005-0000-0000-00005A370000}"/>
    <cellStyle name="Normal 3 5 2 2 6 5_QR_TAB_1.4_1.5_1.11" xfId="14169" xr:uid="{00000000-0005-0000-0000-00005B370000}"/>
    <cellStyle name="Normal 3 5 2 2 6 6" xfId="14170" xr:uid="{00000000-0005-0000-0000-00005C370000}"/>
    <cellStyle name="Normal 3 5 2 2 6_checks flows" xfId="14171" xr:uid="{00000000-0005-0000-0000-00005D370000}"/>
    <cellStyle name="Normal 3 5 2 2 7" xfId="14172" xr:uid="{00000000-0005-0000-0000-00005E370000}"/>
    <cellStyle name="Normal 3 5 2 2 7 2" xfId="14173" xr:uid="{00000000-0005-0000-0000-00005F370000}"/>
    <cellStyle name="Normal 3 5 2 2 7 2 2" xfId="14174" xr:uid="{00000000-0005-0000-0000-000060370000}"/>
    <cellStyle name="Normal 3 5 2 2 7 2 2 2" xfId="14175" xr:uid="{00000000-0005-0000-0000-000061370000}"/>
    <cellStyle name="Normal 3 5 2 2 7 2 2 2 2" xfId="14176" xr:uid="{00000000-0005-0000-0000-000062370000}"/>
    <cellStyle name="Normal 3 5 2 2 7 2 2 2_QR_TAB_1.4_1.5_1.11" xfId="14177" xr:uid="{00000000-0005-0000-0000-000063370000}"/>
    <cellStyle name="Normal 3 5 2 2 7 2 2 3" xfId="14178" xr:uid="{00000000-0005-0000-0000-000064370000}"/>
    <cellStyle name="Normal 3 5 2 2 7 2 2_QR_TAB_1.4_1.5_1.11" xfId="14179" xr:uid="{00000000-0005-0000-0000-000065370000}"/>
    <cellStyle name="Normal 3 5 2 2 7 2 3" xfId="14180" xr:uid="{00000000-0005-0000-0000-000066370000}"/>
    <cellStyle name="Normal 3 5 2 2 7 2 3 2" xfId="14181" xr:uid="{00000000-0005-0000-0000-000067370000}"/>
    <cellStyle name="Normal 3 5 2 2 7 2 3_QR_TAB_1.4_1.5_1.11" xfId="14182" xr:uid="{00000000-0005-0000-0000-000068370000}"/>
    <cellStyle name="Normal 3 5 2 2 7 2 4" xfId="14183" xr:uid="{00000000-0005-0000-0000-000069370000}"/>
    <cellStyle name="Normal 3 5 2 2 7 2_QR_TAB_1.4_1.5_1.11" xfId="14184" xr:uid="{00000000-0005-0000-0000-00006A370000}"/>
    <cellStyle name="Normal 3 5 2 2 7 3" xfId="14185" xr:uid="{00000000-0005-0000-0000-00006B370000}"/>
    <cellStyle name="Normal 3 5 2 2 7 3 2" xfId="14186" xr:uid="{00000000-0005-0000-0000-00006C370000}"/>
    <cellStyle name="Normal 3 5 2 2 7 3 2 2" xfId="14187" xr:uid="{00000000-0005-0000-0000-00006D370000}"/>
    <cellStyle name="Normal 3 5 2 2 7 3 2_QR_TAB_1.4_1.5_1.11" xfId="14188" xr:uid="{00000000-0005-0000-0000-00006E370000}"/>
    <cellStyle name="Normal 3 5 2 2 7 3 3" xfId="14189" xr:uid="{00000000-0005-0000-0000-00006F370000}"/>
    <cellStyle name="Normal 3 5 2 2 7 3_QR_TAB_1.4_1.5_1.11" xfId="14190" xr:uid="{00000000-0005-0000-0000-000070370000}"/>
    <cellStyle name="Normal 3 5 2 2 7 4" xfId="14191" xr:uid="{00000000-0005-0000-0000-000071370000}"/>
    <cellStyle name="Normal 3 5 2 2 7 4 2" xfId="14192" xr:uid="{00000000-0005-0000-0000-000072370000}"/>
    <cellStyle name="Normal 3 5 2 2 7 4_QR_TAB_1.4_1.5_1.11" xfId="14193" xr:uid="{00000000-0005-0000-0000-000073370000}"/>
    <cellStyle name="Normal 3 5 2 2 7 5" xfId="14194" xr:uid="{00000000-0005-0000-0000-000074370000}"/>
    <cellStyle name="Normal 3 5 2 2 7_checks flows" xfId="14195" xr:uid="{00000000-0005-0000-0000-000075370000}"/>
    <cellStyle name="Normal 3 5 2 2 8" xfId="14196" xr:uid="{00000000-0005-0000-0000-000076370000}"/>
    <cellStyle name="Normal 3 5 2 2 8 2" xfId="14197" xr:uid="{00000000-0005-0000-0000-000077370000}"/>
    <cellStyle name="Normal 3 5 2 2 8 2 2" xfId="14198" xr:uid="{00000000-0005-0000-0000-000078370000}"/>
    <cellStyle name="Normal 3 5 2 2 8 2 2 2" xfId="14199" xr:uid="{00000000-0005-0000-0000-000079370000}"/>
    <cellStyle name="Normal 3 5 2 2 8 2 2_QR_TAB_1.4_1.5_1.11" xfId="14200" xr:uid="{00000000-0005-0000-0000-00007A370000}"/>
    <cellStyle name="Normal 3 5 2 2 8 2 3" xfId="14201" xr:uid="{00000000-0005-0000-0000-00007B370000}"/>
    <cellStyle name="Normal 3 5 2 2 8 2_QR_TAB_1.4_1.5_1.11" xfId="14202" xr:uid="{00000000-0005-0000-0000-00007C370000}"/>
    <cellStyle name="Normal 3 5 2 2 8 3" xfId="14203" xr:uid="{00000000-0005-0000-0000-00007D370000}"/>
    <cellStyle name="Normal 3 5 2 2 8 3 2" xfId="14204" xr:uid="{00000000-0005-0000-0000-00007E370000}"/>
    <cellStyle name="Normal 3 5 2 2 8 3_QR_TAB_1.4_1.5_1.11" xfId="14205" xr:uid="{00000000-0005-0000-0000-00007F370000}"/>
    <cellStyle name="Normal 3 5 2 2 8 4" xfId="14206" xr:uid="{00000000-0005-0000-0000-000080370000}"/>
    <cellStyle name="Normal 3 5 2 2 8_QR_TAB_1.4_1.5_1.11" xfId="14207" xr:uid="{00000000-0005-0000-0000-000081370000}"/>
    <cellStyle name="Normal 3 5 2 2 9" xfId="14208" xr:uid="{00000000-0005-0000-0000-000082370000}"/>
    <cellStyle name="Normal 3 5 2 2 9 2" xfId="14209" xr:uid="{00000000-0005-0000-0000-000083370000}"/>
    <cellStyle name="Normal 3 5 2 2 9 2 2" xfId="14210" xr:uid="{00000000-0005-0000-0000-000084370000}"/>
    <cellStyle name="Normal 3 5 2 2 9 2 2 2" xfId="14211" xr:uid="{00000000-0005-0000-0000-000085370000}"/>
    <cellStyle name="Normal 3 5 2 2 9 2 2_QR_TAB_1.4_1.5_1.11" xfId="14212" xr:uid="{00000000-0005-0000-0000-000086370000}"/>
    <cellStyle name="Normal 3 5 2 2 9 2 3" xfId="14213" xr:uid="{00000000-0005-0000-0000-000087370000}"/>
    <cellStyle name="Normal 3 5 2 2 9 2_QR_TAB_1.4_1.5_1.11" xfId="14214" xr:uid="{00000000-0005-0000-0000-000088370000}"/>
    <cellStyle name="Normal 3 5 2 2 9_QR_TAB_1.4_1.5_1.11" xfId="14215" xr:uid="{00000000-0005-0000-0000-000089370000}"/>
    <cellStyle name="Normal 3 5 2 2_checks flows" xfId="14216" xr:uid="{00000000-0005-0000-0000-00008A370000}"/>
    <cellStyle name="Normal 3 5 2 3" xfId="14217" xr:uid="{00000000-0005-0000-0000-00008B370000}"/>
    <cellStyle name="Normal 3 5 2 3 2" xfId="14218" xr:uid="{00000000-0005-0000-0000-00008C370000}"/>
    <cellStyle name="Normal 3 5 2 3 2 2" xfId="14219" xr:uid="{00000000-0005-0000-0000-00008D370000}"/>
    <cellStyle name="Normal 3 5 2 3 2 2 2" xfId="14220" xr:uid="{00000000-0005-0000-0000-00008E370000}"/>
    <cellStyle name="Normal 3 5 2 3 2 2 2 2" xfId="14221" xr:uid="{00000000-0005-0000-0000-00008F370000}"/>
    <cellStyle name="Normal 3 5 2 3 2 2 2 2 2" xfId="14222" xr:uid="{00000000-0005-0000-0000-000090370000}"/>
    <cellStyle name="Normal 3 5 2 3 2 2 2 2_QR_TAB_1.4_1.5_1.11" xfId="14223" xr:uid="{00000000-0005-0000-0000-000091370000}"/>
    <cellStyle name="Normal 3 5 2 3 2 2 2 3" xfId="14224" xr:uid="{00000000-0005-0000-0000-000092370000}"/>
    <cellStyle name="Normal 3 5 2 3 2 2 2_QR_TAB_1.4_1.5_1.11" xfId="14225" xr:uid="{00000000-0005-0000-0000-000093370000}"/>
    <cellStyle name="Normal 3 5 2 3 2 2 3" xfId="14226" xr:uid="{00000000-0005-0000-0000-000094370000}"/>
    <cellStyle name="Normal 3 5 2 3 2 2 3 2" xfId="14227" xr:uid="{00000000-0005-0000-0000-000095370000}"/>
    <cellStyle name="Normal 3 5 2 3 2 2 3_QR_TAB_1.4_1.5_1.11" xfId="14228" xr:uid="{00000000-0005-0000-0000-000096370000}"/>
    <cellStyle name="Normal 3 5 2 3 2 2 4" xfId="14229" xr:uid="{00000000-0005-0000-0000-000097370000}"/>
    <cellStyle name="Normal 3 5 2 3 2 2_QR_TAB_1.4_1.5_1.11" xfId="14230" xr:uid="{00000000-0005-0000-0000-000098370000}"/>
    <cellStyle name="Normal 3 5 2 3 2 3" xfId="14231" xr:uid="{00000000-0005-0000-0000-000099370000}"/>
    <cellStyle name="Normal 3 5 2 3 2 3 2" xfId="14232" xr:uid="{00000000-0005-0000-0000-00009A370000}"/>
    <cellStyle name="Normal 3 5 2 3 2 3 2 2" xfId="14233" xr:uid="{00000000-0005-0000-0000-00009B370000}"/>
    <cellStyle name="Normal 3 5 2 3 2 3 2 2 2" xfId="14234" xr:uid="{00000000-0005-0000-0000-00009C370000}"/>
    <cellStyle name="Normal 3 5 2 3 2 3 2 2_QR_TAB_1.4_1.5_1.11" xfId="14235" xr:uid="{00000000-0005-0000-0000-00009D370000}"/>
    <cellStyle name="Normal 3 5 2 3 2 3 2 3" xfId="14236" xr:uid="{00000000-0005-0000-0000-00009E370000}"/>
    <cellStyle name="Normal 3 5 2 3 2 3 2_QR_TAB_1.4_1.5_1.11" xfId="14237" xr:uid="{00000000-0005-0000-0000-00009F370000}"/>
    <cellStyle name="Normal 3 5 2 3 2 3_QR_TAB_1.4_1.5_1.11" xfId="14238" xr:uid="{00000000-0005-0000-0000-0000A0370000}"/>
    <cellStyle name="Normal 3 5 2 3 2 4" xfId="14239" xr:uid="{00000000-0005-0000-0000-0000A1370000}"/>
    <cellStyle name="Normal 3 5 2 3 2 4 2" xfId="14240" xr:uid="{00000000-0005-0000-0000-0000A2370000}"/>
    <cellStyle name="Normal 3 5 2 3 2 4 2 2" xfId="14241" xr:uid="{00000000-0005-0000-0000-0000A3370000}"/>
    <cellStyle name="Normal 3 5 2 3 2 4 2_QR_TAB_1.4_1.5_1.11" xfId="14242" xr:uid="{00000000-0005-0000-0000-0000A4370000}"/>
    <cellStyle name="Normal 3 5 2 3 2 4 3" xfId="14243" xr:uid="{00000000-0005-0000-0000-0000A5370000}"/>
    <cellStyle name="Normal 3 5 2 3 2 4_QR_TAB_1.4_1.5_1.11" xfId="14244" xr:uid="{00000000-0005-0000-0000-0000A6370000}"/>
    <cellStyle name="Normal 3 5 2 3 2 5" xfId="14245" xr:uid="{00000000-0005-0000-0000-0000A7370000}"/>
    <cellStyle name="Normal 3 5 2 3 2 5 2" xfId="14246" xr:uid="{00000000-0005-0000-0000-0000A8370000}"/>
    <cellStyle name="Normal 3 5 2 3 2 5_QR_TAB_1.4_1.5_1.11" xfId="14247" xr:uid="{00000000-0005-0000-0000-0000A9370000}"/>
    <cellStyle name="Normal 3 5 2 3 2 6" xfId="14248" xr:uid="{00000000-0005-0000-0000-0000AA370000}"/>
    <cellStyle name="Normal 3 5 2 3 2_checks flows" xfId="14249" xr:uid="{00000000-0005-0000-0000-0000AB370000}"/>
    <cellStyle name="Normal 3 5 2 3 3" xfId="14250" xr:uid="{00000000-0005-0000-0000-0000AC370000}"/>
    <cellStyle name="Normal 3 5 2 3 3 2" xfId="14251" xr:uid="{00000000-0005-0000-0000-0000AD370000}"/>
    <cellStyle name="Normal 3 5 2 3 3 2 2" xfId="14252" xr:uid="{00000000-0005-0000-0000-0000AE370000}"/>
    <cellStyle name="Normal 3 5 2 3 3 2 2 2" xfId="14253" xr:uid="{00000000-0005-0000-0000-0000AF370000}"/>
    <cellStyle name="Normal 3 5 2 3 3 2 2 2 2" xfId="14254" xr:uid="{00000000-0005-0000-0000-0000B0370000}"/>
    <cellStyle name="Normal 3 5 2 3 3 2 2 2_QR_TAB_1.4_1.5_1.11" xfId="14255" xr:uid="{00000000-0005-0000-0000-0000B1370000}"/>
    <cellStyle name="Normal 3 5 2 3 3 2 2 3" xfId="14256" xr:uid="{00000000-0005-0000-0000-0000B2370000}"/>
    <cellStyle name="Normal 3 5 2 3 3 2 2_QR_TAB_1.4_1.5_1.11" xfId="14257" xr:uid="{00000000-0005-0000-0000-0000B3370000}"/>
    <cellStyle name="Normal 3 5 2 3 3 2 3" xfId="14258" xr:uid="{00000000-0005-0000-0000-0000B4370000}"/>
    <cellStyle name="Normal 3 5 2 3 3 2 3 2" xfId="14259" xr:uid="{00000000-0005-0000-0000-0000B5370000}"/>
    <cellStyle name="Normal 3 5 2 3 3 2 3_QR_TAB_1.4_1.5_1.11" xfId="14260" xr:uid="{00000000-0005-0000-0000-0000B6370000}"/>
    <cellStyle name="Normal 3 5 2 3 3 2 4" xfId="14261" xr:uid="{00000000-0005-0000-0000-0000B7370000}"/>
    <cellStyle name="Normal 3 5 2 3 3 2_QR_TAB_1.4_1.5_1.11" xfId="14262" xr:uid="{00000000-0005-0000-0000-0000B8370000}"/>
    <cellStyle name="Normal 3 5 2 3 3 3" xfId="14263" xr:uid="{00000000-0005-0000-0000-0000B9370000}"/>
    <cellStyle name="Normal 3 5 2 3 3 3 2" xfId="14264" xr:uid="{00000000-0005-0000-0000-0000BA370000}"/>
    <cellStyle name="Normal 3 5 2 3 3 3 2 2" xfId="14265" xr:uid="{00000000-0005-0000-0000-0000BB370000}"/>
    <cellStyle name="Normal 3 5 2 3 3 3 2_QR_TAB_1.4_1.5_1.11" xfId="14266" xr:uid="{00000000-0005-0000-0000-0000BC370000}"/>
    <cellStyle name="Normal 3 5 2 3 3 3 3" xfId="14267" xr:uid="{00000000-0005-0000-0000-0000BD370000}"/>
    <cellStyle name="Normal 3 5 2 3 3 3_QR_TAB_1.4_1.5_1.11" xfId="14268" xr:uid="{00000000-0005-0000-0000-0000BE370000}"/>
    <cellStyle name="Normal 3 5 2 3 3 4" xfId="14269" xr:uid="{00000000-0005-0000-0000-0000BF370000}"/>
    <cellStyle name="Normal 3 5 2 3 3 4 2" xfId="14270" xr:uid="{00000000-0005-0000-0000-0000C0370000}"/>
    <cellStyle name="Normal 3 5 2 3 3 4_QR_TAB_1.4_1.5_1.11" xfId="14271" xr:uid="{00000000-0005-0000-0000-0000C1370000}"/>
    <cellStyle name="Normal 3 5 2 3 3 5" xfId="14272" xr:uid="{00000000-0005-0000-0000-0000C2370000}"/>
    <cellStyle name="Normal 3 5 2 3 3_checks flows" xfId="14273" xr:uid="{00000000-0005-0000-0000-0000C3370000}"/>
    <cellStyle name="Normal 3 5 2 3 4" xfId="14274" xr:uid="{00000000-0005-0000-0000-0000C4370000}"/>
    <cellStyle name="Normal 3 5 2 3 4 2" xfId="14275" xr:uid="{00000000-0005-0000-0000-0000C5370000}"/>
    <cellStyle name="Normal 3 5 2 3 4 2 2" xfId="14276" xr:uid="{00000000-0005-0000-0000-0000C6370000}"/>
    <cellStyle name="Normal 3 5 2 3 4 2 2 2" xfId="14277" xr:uid="{00000000-0005-0000-0000-0000C7370000}"/>
    <cellStyle name="Normal 3 5 2 3 4 2 2_QR_TAB_1.4_1.5_1.11" xfId="14278" xr:uid="{00000000-0005-0000-0000-0000C8370000}"/>
    <cellStyle name="Normal 3 5 2 3 4 2 3" xfId="14279" xr:uid="{00000000-0005-0000-0000-0000C9370000}"/>
    <cellStyle name="Normal 3 5 2 3 4 2_QR_TAB_1.4_1.5_1.11" xfId="14280" xr:uid="{00000000-0005-0000-0000-0000CA370000}"/>
    <cellStyle name="Normal 3 5 2 3 4 3" xfId="14281" xr:uid="{00000000-0005-0000-0000-0000CB370000}"/>
    <cellStyle name="Normal 3 5 2 3 4 3 2" xfId="14282" xr:uid="{00000000-0005-0000-0000-0000CC370000}"/>
    <cellStyle name="Normal 3 5 2 3 4 3_QR_TAB_1.4_1.5_1.11" xfId="14283" xr:uid="{00000000-0005-0000-0000-0000CD370000}"/>
    <cellStyle name="Normal 3 5 2 3 4 4" xfId="14284" xr:uid="{00000000-0005-0000-0000-0000CE370000}"/>
    <cellStyle name="Normal 3 5 2 3 4_QR_TAB_1.4_1.5_1.11" xfId="14285" xr:uid="{00000000-0005-0000-0000-0000CF370000}"/>
    <cellStyle name="Normal 3 5 2 3 5" xfId="14286" xr:uid="{00000000-0005-0000-0000-0000D0370000}"/>
    <cellStyle name="Normal 3 5 2 3 5 2" xfId="14287" xr:uid="{00000000-0005-0000-0000-0000D1370000}"/>
    <cellStyle name="Normal 3 5 2 3 5 2 2" xfId="14288" xr:uid="{00000000-0005-0000-0000-0000D2370000}"/>
    <cellStyle name="Normal 3 5 2 3 5 2 2 2" xfId="14289" xr:uid="{00000000-0005-0000-0000-0000D3370000}"/>
    <cellStyle name="Normal 3 5 2 3 5 2 2_QR_TAB_1.4_1.5_1.11" xfId="14290" xr:uid="{00000000-0005-0000-0000-0000D4370000}"/>
    <cellStyle name="Normal 3 5 2 3 5 2 3" xfId="14291" xr:uid="{00000000-0005-0000-0000-0000D5370000}"/>
    <cellStyle name="Normal 3 5 2 3 5 2_QR_TAB_1.4_1.5_1.11" xfId="14292" xr:uid="{00000000-0005-0000-0000-0000D6370000}"/>
    <cellStyle name="Normal 3 5 2 3 5_QR_TAB_1.4_1.5_1.11" xfId="14293" xr:uid="{00000000-0005-0000-0000-0000D7370000}"/>
    <cellStyle name="Normal 3 5 2 3 6" xfId="14294" xr:uid="{00000000-0005-0000-0000-0000D8370000}"/>
    <cellStyle name="Normal 3 5 2 3 6 2" xfId="14295" xr:uid="{00000000-0005-0000-0000-0000D9370000}"/>
    <cellStyle name="Normal 3 5 2 3 6 2 2" xfId="14296" xr:uid="{00000000-0005-0000-0000-0000DA370000}"/>
    <cellStyle name="Normal 3 5 2 3 6 2_QR_TAB_1.4_1.5_1.11" xfId="14297" xr:uid="{00000000-0005-0000-0000-0000DB370000}"/>
    <cellStyle name="Normal 3 5 2 3 6 3" xfId="14298" xr:uid="{00000000-0005-0000-0000-0000DC370000}"/>
    <cellStyle name="Normal 3 5 2 3 6_QR_TAB_1.4_1.5_1.11" xfId="14299" xr:uid="{00000000-0005-0000-0000-0000DD370000}"/>
    <cellStyle name="Normal 3 5 2 3 7" xfId="14300" xr:uid="{00000000-0005-0000-0000-0000DE370000}"/>
    <cellStyle name="Normal 3 5 2 3 7 2" xfId="14301" xr:uid="{00000000-0005-0000-0000-0000DF370000}"/>
    <cellStyle name="Normal 3 5 2 3 7_QR_TAB_1.4_1.5_1.11" xfId="14302" xr:uid="{00000000-0005-0000-0000-0000E0370000}"/>
    <cellStyle name="Normal 3 5 2 3 8" xfId="14303" xr:uid="{00000000-0005-0000-0000-0000E1370000}"/>
    <cellStyle name="Normal 3 5 2 3_checks flows" xfId="14304" xr:uid="{00000000-0005-0000-0000-0000E2370000}"/>
    <cellStyle name="Normal 3 5 2 4" xfId="14305" xr:uid="{00000000-0005-0000-0000-0000E3370000}"/>
    <cellStyle name="Normal 3 5 2 4 2" xfId="14306" xr:uid="{00000000-0005-0000-0000-0000E4370000}"/>
    <cellStyle name="Normal 3 5 2 4 2 2" xfId="14307" xr:uid="{00000000-0005-0000-0000-0000E5370000}"/>
    <cellStyle name="Normal 3 5 2 4 2 2 2" xfId="14308" xr:uid="{00000000-0005-0000-0000-0000E6370000}"/>
    <cellStyle name="Normal 3 5 2 4 2 2 2 2" xfId="14309" xr:uid="{00000000-0005-0000-0000-0000E7370000}"/>
    <cellStyle name="Normal 3 5 2 4 2 2 2_QR_TAB_1.4_1.5_1.11" xfId="14310" xr:uid="{00000000-0005-0000-0000-0000E8370000}"/>
    <cellStyle name="Normal 3 5 2 4 2 2 3" xfId="14311" xr:uid="{00000000-0005-0000-0000-0000E9370000}"/>
    <cellStyle name="Normal 3 5 2 4 2 2_QR_TAB_1.4_1.5_1.11" xfId="14312" xr:uid="{00000000-0005-0000-0000-0000EA370000}"/>
    <cellStyle name="Normal 3 5 2 4 2 3" xfId="14313" xr:uid="{00000000-0005-0000-0000-0000EB370000}"/>
    <cellStyle name="Normal 3 5 2 4 2 3 2" xfId="14314" xr:uid="{00000000-0005-0000-0000-0000EC370000}"/>
    <cellStyle name="Normal 3 5 2 4 2 3_QR_TAB_1.4_1.5_1.11" xfId="14315" xr:uid="{00000000-0005-0000-0000-0000ED370000}"/>
    <cellStyle name="Normal 3 5 2 4 2 4" xfId="14316" xr:uid="{00000000-0005-0000-0000-0000EE370000}"/>
    <cellStyle name="Normal 3 5 2 4 2_QR_TAB_1.4_1.5_1.11" xfId="14317" xr:uid="{00000000-0005-0000-0000-0000EF370000}"/>
    <cellStyle name="Normal 3 5 2 4 3" xfId="14318" xr:uid="{00000000-0005-0000-0000-0000F0370000}"/>
    <cellStyle name="Normal 3 5 2 4 3 2" xfId="14319" xr:uid="{00000000-0005-0000-0000-0000F1370000}"/>
    <cellStyle name="Normal 3 5 2 4 3 2 2" xfId="14320" xr:uid="{00000000-0005-0000-0000-0000F2370000}"/>
    <cellStyle name="Normal 3 5 2 4 3 2 2 2" xfId="14321" xr:uid="{00000000-0005-0000-0000-0000F3370000}"/>
    <cellStyle name="Normal 3 5 2 4 3 2 2_QR_TAB_1.4_1.5_1.11" xfId="14322" xr:uid="{00000000-0005-0000-0000-0000F4370000}"/>
    <cellStyle name="Normal 3 5 2 4 3 2 3" xfId="14323" xr:uid="{00000000-0005-0000-0000-0000F5370000}"/>
    <cellStyle name="Normal 3 5 2 4 3 2_QR_TAB_1.4_1.5_1.11" xfId="14324" xr:uid="{00000000-0005-0000-0000-0000F6370000}"/>
    <cellStyle name="Normal 3 5 2 4 3_QR_TAB_1.4_1.5_1.11" xfId="14325" xr:uid="{00000000-0005-0000-0000-0000F7370000}"/>
    <cellStyle name="Normal 3 5 2 4 4" xfId="14326" xr:uid="{00000000-0005-0000-0000-0000F8370000}"/>
    <cellStyle name="Normal 3 5 2 4 4 2" xfId="14327" xr:uid="{00000000-0005-0000-0000-0000F9370000}"/>
    <cellStyle name="Normal 3 5 2 4 4 2 2" xfId="14328" xr:uid="{00000000-0005-0000-0000-0000FA370000}"/>
    <cellStyle name="Normal 3 5 2 4 4 2_QR_TAB_1.4_1.5_1.11" xfId="14329" xr:uid="{00000000-0005-0000-0000-0000FB370000}"/>
    <cellStyle name="Normal 3 5 2 4 4 3" xfId="14330" xr:uid="{00000000-0005-0000-0000-0000FC370000}"/>
    <cellStyle name="Normal 3 5 2 4 4_QR_TAB_1.4_1.5_1.11" xfId="14331" xr:uid="{00000000-0005-0000-0000-0000FD370000}"/>
    <cellStyle name="Normal 3 5 2 4 5" xfId="14332" xr:uid="{00000000-0005-0000-0000-0000FE370000}"/>
    <cellStyle name="Normal 3 5 2 4 5 2" xfId="14333" xr:uid="{00000000-0005-0000-0000-0000FF370000}"/>
    <cellStyle name="Normal 3 5 2 4 5_QR_TAB_1.4_1.5_1.11" xfId="14334" xr:uid="{00000000-0005-0000-0000-000000380000}"/>
    <cellStyle name="Normal 3 5 2 4 6" xfId="14335" xr:uid="{00000000-0005-0000-0000-000001380000}"/>
    <cellStyle name="Normal 3 5 2 4_checks flows" xfId="14336" xr:uid="{00000000-0005-0000-0000-000002380000}"/>
    <cellStyle name="Normal 3 5 2 5" xfId="14337" xr:uid="{00000000-0005-0000-0000-000003380000}"/>
    <cellStyle name="Normal 3 5 2 5 2" xfId="14338" xr:uid="{00000000-0005-0000-0000-000004380000}"/>
    <cellStyle name="Normal 3 5 2 5 2 2" xfId="14339" xr:uid="{00000000-0005-0000-0000-000005380000}"/>
    <cellStyle name="Normal 3 5 2 5 2 2 2" xfId="14340" xr:uid="{00000000-0005-0000-0000-000006380000}"/>
    <cellStyle name="Normal 3 5 2 5 2 2 2 2" xfId="14341" xr:uid="{00000000-0005-0000-0000-000007380000}"/>
    <cellStyle name="Normal 3 5 2 5 2 2 2_QR_TAB_1.4_1.5_1.11" xfId="14342" xr:uid="{00000000-0005-0000-0000-000008380000}"/>
    <cellStyle name="Normal 3 5 2 5 2 2 3" xfId="14343" xr:uid="{00000000-0005-0000-0000-000009380000}"/>
    <cellStyle name="Normal 3 5 2 5 2 2_QR_TAB_1.4_1.5_1.11" xfId="14344" xr:uid="{00000000-0005-0000-0000-00000A380000}"/>
    <cellStyle name="Normal 3 5 2 5 2 3" xfId="14345" xr:uid="{00000000-0005-0000-0000-00000B380000}"/>
    <cellStyle name="Normal 3 5 2 5 2 3 2" xfId="14346" xr:uid="{00000000-0005-0000-0000-00000C380000}"/>
    <cellStyle name="Normal 3 5 2 5 2 3_QR_TAB_1.4_1.5_1.11" xfId="14347" xr:uid="{00000000-0005-0000-0000-00000D380000}"/>
    <cellStyle name="Normal 3 5 2 5 2 4" xfId="14348" xr:uid="{00000000-0005-0000-0000-00000E380000}"/>
    <cellStyle name="Normal 3 5 2 5 2_QR_TAB_1.4_1.5_1.11" xfId="14349" xr:uid="{00000000-0005-0000-0000-00000F380000}"/>
    <cellStyle name="Normal 3 5 2 5 3" xfId="14350" xr:uid="{00000000-0005-0000-0000-000010380000}"/>
    <cellStyle name="Normal 3 5 2 5 3 2" xfId="14351" xr:uid="{00000000-0005-0000-0000-000011380000}"/>
    <cellStyle name="Normal 3 5 2 5 3 2 2" xfId="14352" xr:uid="{00000000-0005-0000-0000-000012380000}"/>
    <cellStyle name="Normal 3 5 2 5 3 2 2 2" xfId="14353" xr:uid="{00000000-0005-0000-0000-000013380000}"/>
    <cellStyle name="Normal 3 5 2 5 3 2 2_QR_TAB_1.4_1.5_1.11" xfId="14354" xr:uid="{00000000-0005-0000-0000-000014380000}"/>
    <cellStyle name="Normal 3 5 2 5 3 2 3" xfId="14355" xr:uid="{00000000-0005-0000-0000-000015380000}"/>
    <cellStyle name="Normal 3 5 2 5 3 2_QR_TAB_1.4_1.5_1.11" xfId="14356" xr:uid="{00000000-0005-0000-0000-000016380000}"/>
    <cellStyle name="Normal 3 5 2 5 3_QR_TAB_1.4_1.5_1.11" xfId="14357" xr:uid="{00000000-0005-0000-0000-000017380000}"/>
    <cellStyle name="Normal 3 5 2 5 4" xfId="14358" xr:uid="{00000000-0005-0000-0000-000018380000}"/>
    <cellStyle name="Normal 3 5 2 5 4 2" xfId="14359" xr:uid="{00000000-0005-0000-0000-000019380000}"/>
    <cellStyle name="Normal 3 5 2 5 4 2 2" xfId="14360" xr:uid="{00000000-0005-0000-0000-00001A380000}"/>
    <cellStyle name="Normal 3 5 2 5 4 2_QR_TAB_1.4_1.5_1.11" xfId="14361" xr:uid="{00000000-0005-0000-0000-00001B380000}"/>
    <cellStyle name="Normal 3 5 2 5 4 3" xfId="14362" xr:uid="{00000000-0005-0000-0000-00001C380000}"/>
    <cellStyle name="Normal 3 5 2 5 4_QR_TAB_1.4_1.5_1.11" xfId="14363" xr:uid="{00000000-0005-0000-0000-00001D380000}"/>
    <cellStyle name="Normal 3 5 2 5 5" xfId="14364" xr:uid="{00000000-0005-0000-0000-00001E380000}"/>
    <cellStyle name="Normal 3 5 2 5 5 2" xfId="14365" xr:uid="{00000000-0005-0000-0000-00001F380000}"/>
    <cellStyle name="Normal 3 5 2 5 5_QR_TAB_1.4_1.5_1.11" xfId="14366" xr:uid="{00000000-0005-0000-0000-000020380000}"/>
    <cellStyle name="Normal 3 5 2 5 6" xfId="14367" xr:uid="{00000000-0005-0000-0000-000021380000}"/>
    <cellStyle name="Normal 3 5 2 5_checks flows" xfId="14368" xr:uid="{00000000-0005-0000-0000-000022380000}"/>
    <cellStyle name="Normal 3 5 2 6" xfId="14369" xr:uid="{00000000-0005-0000-0000-000023380000}"/>
    <cellStyle name="Normal 3 5 2 6 2" xfId="14370" xr:uid="{00000000-0005-0000-0000-000024380000}"/>
    <cellStyle name="Normal 3 5 2 6 2 2" xfId="14371" xr:uid="{00000000-0005-0000-0000-000025380000}"/>
    <cellStyle name="Normal 3 5 2 6 2 2 2" xfId="14372" xr:uid="{00000000-0005-0000-0000-000026380000}"/>
    <cellStyle name="Normal 3 5 2 6 2 2 2 2" xfId="14373" xr:uid="{00000000-0005-0000-0000-000027380000}"/>
    <cellStyle name="Normal 3 5 2 6 2 2 2_QR_TAB_1.4_1.5_1.11" xfId="14374" xr:uid="{00000000-0005-0000-0000-000028380000}"/>
    <cellStyle name="Normal 3 5 2 6 2 2 3" xfId="14375" xr:uid="{00000000-0005-0000-0000-000029380000}"/>
    <cellStyle name="Normal 3 5 2 6 2 2_QR_TAB_1.4_1.5_1.11" xfId="14376" xr:uid="{00000000-0005-0000-0000-00002A380000}"/>
    <cellStyle name="Normal 3 5 2 6 2 3" xfId="14377" xr:uid="{00000000-0005-0000-0000-00002B380000}"/>
    <cellStyle name="Normal 3 5 2 6 2 3 2" xfId="14378" xr:uid="{00000000-0005-0000-0000-00002C380000}"/>
    <cellStyle name="Normal 3 5 2 6 2 3_QR_TAB_1.4_1.5_1.11" xfId="14379" xr:uid="{00000000-0005-0000-0000-00002D380000}"/>
    <cellStyle name="Normal 3 5 2 6 2 4" xfId="14380" xr:uid="{00000000-0005-0000-0000-00002E380000}"/>
    <cellStyle name="Normal 3 5 2 6 2_QR_TAB_1.4_1.5_1.11" xfId="14381" xr:uid="{00000000-0005-0000-0000-00002F380000}"/>
    <cellStyle name="Normal 3 5 2 6 3" xfId="14382" xr:uid="{00000000-0005-0000-0000-000030380000}"/>
    <cellStyle name="Normal 3 5 2 6 3 2" xfId="14383" xr:uid="{00000000-0005-0000-0000-000031380000}"/>
    <cellStyle name="Normal 3 5 2 6 3 2 2" xfId="14384" xr:uid="{00000000-0005-0000-0000-000032380000}"/>
    <cellStyle name="Normal 3 5 2 6 3 2 2 2" xfId="14385" xr:uid="{00000000-0005-0000-0000-000033380000}"/>
    <cellStyle name="Normal 3 5 2 6 3 2 2_QR_TAB_1.4_1.5_1.11" xfId="14386" xr:uid="{00000000-0005-0000-0000-000034380000}"/>
    <cellStyle name="Normal 3 5 2 6 3 2 3" xfId="14387" xr:uid="{00000000-0005-0000-0000-000035380000}"/>
    <cellStyle name="Normal 3 5 2 6 3 2_QR_TAB_1.4_1.5_1.11" xfId="14388" xr:uid="{00000000-0005-0000-0000-000036380000}"/>
    <cellStyle name="Normal 3 5 2 6 3_QR_TAB_1.4_1.5_1.11" xfId="14389" xr:uid="{00000000-0005-0000-0000-000037380000}"/>
    <cellStyle name="Normal 3 5 2 6 4" xfId="14390" xr:uid="{00000000-0005-0000-0000-000038380000}"/>
    <cellStyle name="Normal 3 5 2 6 4 2" xfId="14391" xr:uid="{00000000-0005-0000-0000-000039380000}"/>
    <cellStyle name="Normal 3 5 2 6 4 2 2" xfId="14392" xr:uid="{00000000-0005-0000-0000-00003A380000}"/>
    <cellStyle name="Normal 3 5 2 6 4 2_QR_TAB_1.4_1.5_1.11" xfId="14393" xr:uid="{00000000-0005-0000-0000-00003B380000}"/>
    <cellStyle name="Normal 3 5 2 6 4 3" xfId="14394" xr:uid="{00000000-0005-0000-0000-00003C380000}"/>
    <cellStyle name="Normal 3 5 2 6 4_QR_TAB_1.4_1.5_1.11" xfId="14395" xr:uid="{00000000-0005-0000-0000-00003D380000}"/>
    <cellStyle name="Normal 3 5 2 6 5" xfId="14396" xr:uid="{00000000-0005-0000-0000-00003E380000}"/>
    <cellStyle name="Normal 3 5 2 6 5 2" xfId="14397" xr:uid="{00000000-0005-0000-0000-00003F380000}"/>
    <cellStyle name="Normal 3 5 2 6 5_QR_TAB_1.4_1.5_1.11" xfId="14398" xr:uid="{00000000-0005-0000-0000-000040380000}"/>
    <cellStyle name="Normal 3 5 2 6 6" xfId="14399" xr:uid="{00000000-0005-0000-0000-000041380000}"/>
    <cellStyle name="Normal 3 5 2 6_checks flows" xfId="14400" xr:uid="{00000000-0005-0000-0000-000042380000}"/>
    <cellStyle name="Normal 3 5 2 7" xfId="14401" xr:uid="{00000000-0005-0000-0000-000043380000}"/>
    <cellStyle name="Normal 3 5 2 7 2" xfId="14402" xr:uid="{00000000-0005-0000-0000-000044380000}"/>
    <cellStyle name="Normal 3 5 2 7 2 2" xfId="14403" xr:uid="{00000000-0005-0000-0000-000045380000}"/>
    <cellStyle name="Normal 3 5 2 7 2 2 2" xfId="14404" xr:uid="{00000000-0005-0000-0000-000046380000}"/>
    <cellStyle name="Normal 3 5 2 7 2 2 2 2" xfId="14405" xr:uid="{00000000-0005-0000-0000-000047380000}"/>
    <cellStyle name="Normal 3 5 2 7 2 2 2_QR_TAB_1.4_1.5_1.11" xfId="14406" xr:uid="{00000000-0005-0000-0000-000048380000}"/>
    <cellStyle name="Normal 3 5 2 7 2 2 3" xfId="14407" xr:uid="{00000000-0005-0000-0000-000049380000}"/>
    <cellStyle name="Normal 3 5 2 7 2 2_QR_TAB_1.4_1.5_1.11" xfId="14408" xr:uid="{00000000-0005-0000-0000-00004A380000}"/>
    <cellStyle name="Normal 3 5 2 7 2 3" xfId="14409" xr:uid="{00000000-0005-0000-0000-00004B380000}"/>
    <cellStyle name="Normal 3 5 2 7 2 3 2" xfId="14410" xr:uid="{00000000-0005-0000-0000-00004C380000}"/>
    <cellStyle name="Normal 3 5 2 7 2 3_QR_TAB_1.4_1.5_1.11" xfId="14411" xr:uid="{00000000-0005-0000-0000-00004D380000}"/>
    <cellStyle name="Normal 3 5 2 7 2 4" xfId="14412" xr:uid="{00000000-0005-0000-0000-00004E380000}"/>
    <cellStyle name="Normal 3 5 2 7 2_QR_TAB_1.4_1.5_1.11" xfId="14413" xr:uid="{00000000-0005-0000-0000-00004F380000}"/>
    <cellStyle name="Normal 3 5 2 7 3" xfId="14414" xr:uid="{00000000-0005-0000-0000-000050380000}"/>
    <cellStyle name="Normal 3 5 2 7 3 2" xfId="14415" xr:uid="{00000000-0005-0000-0000-000051380000}"/>
    <cellStyle name="Normal 3 5 2 7 3 2 2" xfId="14416" xr:uid="{00000000-0005-0000-0000-000052380000}"/>
    <cellStyle name="Normal 3 5 2 7 3 2 2 2" xfId="14417" xr:uid="{00000000-0005-0000-0000-000053380000}"/>
    <cellStyle name="Normal 3 5 2 7 3 2 2_QR_TAB_1.4_1.5_1.11" xfId="14418" xr:uid="{00000000-0005-0000-0000-000054380000}"/>
    <cellStyle name="Normal 3 5 2 7 3 2 3" xfId="14419" xr:uid="{00000000-0005-0000-0000-000055380000}"/>
    <cellStyle name="Normal 3 5 2 7 3 2_QR_TAB_1.4_1.5_1.11" xfId="14420" xr:uid="{00000000-0005-0000-0000-000056380000}"/>
    <cellStyle name="Normal 3 5 2 7 3_QR_TAB_1.4_1.5_1.11" xfId="14421" xr:uid="{00000000-0005-0000-0000-000057380000}"/>
    <cellStyle name="Normal 3 5 2 7 4" xfId="14422" xr:uid="{00000000-0005-0000-0000-000058380000}"/>
    <cellStyle name="Normal 3 5 2 7 4 2" xfId="14423" xr:uid="{00000000-0005-0000-0000-000059380000}"/>
    <cellStyle name="Normal 3 5 2 7 4 2 2" xfId="14424" xr:uid="{00000000-0005-0000-0000-00005A380000}"/>
    <cellStyle name="Normal 3 5 2 7 4 2_QR_TAB_1.4_1.5_1.11" xfId="14425" xr:uid="{00000000-0005-0000-0000-00005B380000}"/>
    <cellStyle name="Normal 3 5 2 7 4 3" xfId="14426" xr:uid="{00000000-0005-0000-0000-00005C380000}"/>
    <cellStyle name="Normal 3 5 2 7 4_QR_TAB_1.4_1.5_1.11" xfId="14427" xr:uid="{00000000-0005-0000-0000-00005D380000}"/>
    <cellStyle name="Normal 3 5 2 7 5" xfId="14428" xr:uid="{00000000-0005-0000-0000-00005E380000}"/>
    <cellStyle name="Normal 3 5 2 7 5 2" xfId="14429" xr:uid="{00000000-0005-0000-0000-00005F380000}"/>
    <cellStyle name="Normal 3 5 2 7 5_QR_TAB_1.4_1.5_1.11" xfId="14430" xr:uid="{00000000-0005-0000-0000-000060380000}"/>
    <cellStyle name="Normal 3 5 2 7 6" xfId="14431" xr:uid="{00000000-0005-0000-0000-000061380000}"/>
    <cellStyle name="Normal 3 5 2 7_checks flows" xfId="14432" xr:uid="{00000000-0005-0000-0000-000062380000}"/>
    <cellStyle name="Normal 3 5 2 8" xfId="14433" xr:uid="{00000000-0005-0000-0000-000063380000}"/>
    <cellStyle name="Normal 3 5 2 8 2" xfId="14434" xr:uid="{00000000-0005-0000-0000-000064380000}"/>
    <cellStyle name="Normal 3 5 2 8 2 2" xfId="14435" xr:uid="{00000000-0005-0000-0000-000065380000}"/>
    <cellStyle name="Normal 3 5 2 8 2 2 2" xfId="14436" xr:uid="{00000000-0005-0000-0000-000066380000}"/>
    <cellStyle name="Normal 3 5 2 8 2 2 2 2" xfId="14437" xr:uid="{00000000-0005-0000-0000-000067380000}"/>
    <cellStyle name="Normal 3 5 2 8 2 2 2_QR_TAB_1.4_1.5_1.11" xfId="14438" xr:uid="{00000000-0005-0000-0000-000068380000}"/>
    <cellStyle name="Normal 3 5 2 8 2 2 3" xfId="14439" xr:uid="{00000000-0005-0000-0000-000069380000}"/>
    <cellStyle name="Normal 3 5 2 8 2 2_QR_TAB_1.4_1.5_1.11" xfId="14440" xr:uid="{00000000-0005-0000-0000-00006A380000}"/>
    <cellStyle name="Normal 3 5 2 8 2 3" xfId="14441" xr:uid="{00000000-0005-0000-0000-00006B380000}"/>
    <cellStyle name="Normal 3 5 2 8 2 3 2" xfId="14442" xr:uid="{00000000-0005-0000-0000-00006C380000}"/>
    <cellStyle name="Normal 3 5 2 8 2 3_QR_TAB_1.4_1.5_1.11" xfId="14443" xr:uid="{00000000-0005-0000-0000-00006D380000}"/>
    <cellStyle name="Normal 3 5 2 8 2 4" xfId="14444" xr:uid="{00000000-0005-0000-0000-00006E380000}"/>
    <cellStyle name="Normal 3 5 2 8 2_QR_TAB_1.4_1.5_1.11" xfId="14445" xr:uid="{00000000-0005-0000-0000-00006F380000}"/>
    <cellStyle name="Normal 3 5 2 8 3" xfId="14446" xr:uid="{00000000-0005-0000-0000-000070380000}"/>
    <cellStyle name="Normal 3 5 2 8 3 2" xfId="14447" xr:uid="{00000000-0005-0000-0000-000071380000}"/>
    <cellStyle name="Normal 3 5 2 8 3 2 2" xfId="14448" xr:uid="{00000000-0005-0000-0000-000072380000}"/>
    <cellStyle name="Normal 3 5 2 8 3 2_QR_TAB_1.4_1.5_1.11" xfId="14449" xr:uid="{00000000-0005-0000-0000-000073380000}"/>
    <cellStyle name="Normal 3 5 2 8 3 3" xfId="14450" xr:uid="{00000000-0005-0000-0000-000074380000}"/>
    <cellStyle name="Normal 3 5 2 8 3_QR_TAB_1.4_1.5_1.11" xfId="14451" xr:uid="{00000000-0005-0000-0000-000075380000}"/>
    <cellStyle name="Normal 3 5 2 8 4" xfId="14452" xr:uid="{00000000-0005-0000-0000-000076380000}"/>
    <cellStyle name="Normal 3 5 2 8 4 2" xfId="14453" xr:uid="{00000000-0005-0000-0000-000077380000}"/>
    <cellStyle name="Normal 3 5 2 8 4_QR_TAB_1.4_1.5_1.11" xfId="14454" xr:uid="{00000000-0005-0000-0000-000078380000}"/>
    <cellStyle name="Normal 3 5 2 8 5" xfId="14455" xr:uid="{00000000-0005-0000-0000-000079380000}"/>
    <cellStyle name="Normal 3 5 2 8_checks flows" xfId="14456" xr:uid="{00000000-0005-0000-0000-00007A380000}"/>
    <cellStyle name="Normal 3 5 2 9" xfId="14457" xr:uid="{00000000-0005-0000-0000-00007B380000}"/>
    <cellStyle name="Normal 3 5 2 9 2" xfId="14458" xr:uid="{00000000-0005-0000-0000-00007C380000}"/>
    <cellStyle name="Normal 3 5 2 9 2 2" xfId="14459" xr:uid="{00000000-0005-0000-0000-00007D380000}"/>
    <cellStyle name="Normal 3 5 2 9 2 2 2" xfId="14460" xr:uid="{00000000-0005-0000-0000-00007E380000}"/>
    <cellStyle name="Normal 3 5 2 9 2 2_QR_TAB_1.4_1.5_1.11" xfId="14461" xr:uid="{00000000-0005-0000-0000-00007F380000}"/>
    <cellStyle name="Normal 3 5 2 9 2 3" xfId="14462" xr:uid="{00000000-0005-0000-0000-000080380000}"/>
    <cellStyle name="Normal 3 5 2 9 2_QR_TAB_1.4_1.5_1.11" xfId="14463" xr:uid="{00000000-0005-0000-0000-000081380000}"/>
    <cellStyle name="Normal 3 5 2 9 3" xfId="14464" xr:uid="{00000000-0005-0000-0000-000082380000}"/>
    <cellStyle name="Normal 3 5 2 9 3 2" xfId="14465" xr:uid="{00000000-0005-0000-0000-000083380000}"/>
    <cellStyle name="Normal 3 5 2 9 3_QR_TAB_1.4_1.5_1.11" xfId="14466" xr:uid="{00000000-0005-0000-0000-000084380000}"/>
    <cellStyle name="Normal 3 5 2 9 4" xfId="14467" xr:uid="{00000000-0005-0000-0000-000085380000}"/>
    <cellStyle name="Normal 3 5 2 9_QR_TAB_1.4_1.5_1.11" xfId="14468" xr:uid="{00000000-0005-0000-0000-000086380000}"/>
    <cellStyle name="Normal 3 5 2_checks flows" xfId="14469" xr:uid="{00000000-0005-0000-0000-000087380000}"/>
    <cellStyle name="Normal 3 5 3" xfId="14470" xr:uid="{00000000-0005-0000-0000-000088380000}"/>
    <cellStyle name="Normal 3 5 3 10" xfId="14471" xr:uid="{00000000-0005-0000-0000-000089380000}"/>
    <cellStyle name="Normal 3 5 3 10 2" xfId="14472" xr:uid="{00000000-0005-0000-0000-00008A380000}"/>
    <cellStyle name="Normal 3 5 3 10 2 2" xfId="14473" xr:uid="{00000000-0005-0000-0000-00008B380000}"/>
    <cellStyle name="Normal 3 5 3 10 2_QR_TAB_1.4_1.5_1.11" xfId="14474" xr:uid="{00000000-0005-0000-0000-00008C380000}"/>
    <cellStyle name="Normal 3 5 3 10 3" xfId="14475" xr:uid="{00000000-0005-0000-0000-00008D380000}"/>
    <cellStyle name="Normal 3 5 3 10_QR_TAB_1.4_1.5_1.11" xfId="14476" xr:uid="{00000000-0005-0000-0000-00008E380000}"/>
    <cellStyle name="Normal 3 5 3 11" xfId="14477" xr:uid="{00000000-0005-0000-0000-00008F380000}"/>
    <cellStyle name="Normal 3 5 3 11 2" xfId="14478" xr:uid="{00000000-0005-0000-0000-000090380000}"/>
    <cellStyle name="Normal 3 5 3 11_QR_TAB_1.4_1.5_1.11" xfId="14479" xr:uid="{00000000-0005-0000-0000-000091380000}"/>
    <cellStyle name="Normal 3 5 3 12" xfId="14480" xr:uid="{00000000-0005-0000-0000-000092380000}"/>
    <cellStyle name="Normal 3 5 3 2" xfId="14481" xr:uid="{00000000-0005-0000-0000-000093380000}"/>
    <cellStyle name="Normal 3 5 3 2 2" xfId="14482" xr:uid="{00000000-0005-0000-0000-000094380000}"/>
    <cellStyle name="Normal 3 5 3 2 2 2" xfId="14483" xr:uid="{00000000-0005-0000-0000-000095380000}"/>
    <cellStyle name="Normal 3 5 3 2 2 2 2" xfId="14484" xr:uid="{00000000-0005-0000-0000-000096380000}"/>
    <cellStyle name="Normal 3 5 3 2 2 2 2 2" xfId="14485" xr:uid="{00000000-0005-0000-0000-000097380000}"/>
    <cellStyle name="Normal 3 5 3 2 2 2 2 2 2" xfId="14486" xr:uid="{00000000-0005-0000-0000-000098380000}"/>
    <cellStyle name="Normal 3 5 3 2 2 2 2 2_QR_TAB_1.4_1.5_1.11" xfId="14487" xr:uid="{00000000-0005-0000-0000-000099380000}"/>
    <cellStyle name="Normal 3 5 3 2 2 2 2 3" xfId="14488" xr:uid="{00000000-0005-0000-0000-00009A380000}"/>
    <cellStyle name="Normal 3 5 3 2 2 2 2_QR_TAB_1.4_1.5_1.11" xfId="14489" xr:uid="{00000000-0005-0000-0000-00009B380000}"/>
    <cellStyle name="Normal 3 5 3 2 2 2 3" xfId="14490" xr:uid="{00000000-0005-0000-0000-00009C380000}"/>
    <cellStyle name="Normal 3 5 3 2 2 2 3 2" xfId="14491" xr:uid="{00000000-0005-0000-0000-00009D380000}"/>
    <cellStyle name="Normal 3 5 3 2 2 2 3_QR_TAB_1.4_1.5_1.11" xfId="14492" xr:uid="{00000000-0005-0000-0000-00009E380000}"/>
    <cellStyle name="Normal 3 5 3 2 2 2 4" xfId="14493" xr:uid="{00000000-0005-0000-0000-00009F380000}"/>
    <cellStyle name="Normal 3 5 3 2 2 2_QR_TAB_1.4_1.5_1.11" xfId="14494" xr:uid="{00000000-0005-0000-0000-0000A0380000}"/>
    <cellStyle name="Normal 3 5 3 2 2 3" xfId="14495" xr:uid="{00000000-0005-0000-0000-0000A1380000}"/>
    <cellStyle name="Normal 3 5 3 2 2 3 2" xfId="14496" xr:uid="{00000000-0005-0000-0000-0000A2380000}"/>
    <cellStyle name="Normal 3 5 3 2 2 3 2 2" xfId="14497" xr:uid="{00000000-0005-0000-0000-0000A3380000}"/>
    <cellStyle name="Normal 3 5 3 2 2 3 2 2 2" xfId="14498" xr:uid="{00000000-0005-0000-0000-0000A4380000}"/>
    <cellStyle name="Normal 3 5 3 2 2 3 2 2_QR_TAB_1.4_1.5_1.11" xfId="14499" xr:uid="{00000000-0005-0000-0000-0000A5380000}"/>
    <cellStyle name="Normal 3 5 3 2 2 3 2 3" xfId="14500" xr:uid="{00000000-0005-0000-0000-0000A6380000}"/>
    <cellStyle name="Normal 3 5 3 2 2 3 2_QR_TAB_1.4_1.5_1.11" xfId="14501" xr:uid="{00000000-0005-0000-0000-0000A7380000}"/>
    <cellStyle name="Normal 3 5 3 2 2 3_QR_TAB_1.4_1.5_1.11" xfId="14502" xr:uid="{00000000-0005-0000-0000-0000A8380000}"/>
    <cellStyle name="Normal 3 5 3 2 2 4" xfId="14503" xr:uid="{00000000-0005-0000-0000-0000A9380000}"/>
    <cellStyle name="Normal 3 5 3 2 2 4 2" xfId="14504" xr:uid="{00000000-0005-0000-0000-0000AA380000}"/>
    <cellStyle name="Normal 3 5 3 2 2 4 2 2" xfId="14505" xr:uid="{00000000-0005-0000-0000-0000AB380000}"/>
    <cellStyle name="Normal 3 5 3 2 2 4 2_QR_TAB_1.4_1.5_1.11" xfId="14506" xr:uid="{00000000-0005-0000-0000-0000AC380000}"/>
    <cellStyle name="Normal 3 5 3 2 2 4 3" xfId="14507" xr:uid="{00000000-0005-0000-0000-0000AD380000}"/>
    <cellStyle name="Normal 3 5 3 2 2 4_QR_TAB_1.4_1.5_1.11" xfId="14508" xr:uid="{00000000-0005-0000-0000-0000AE380000}"/>
    <cellStyle name="Normal 3 5 3 2 2 5" xfId="14509" xr:uid="{00000000-0005-0000-0000-0000AF380000}"/>
    <cellStyle name="Normal 3 5 3 2 2 5 2" xfId="14510" xr:uid="{00000000-0005-0000-0000-0000B0380000}"/>
    <cellStyle name="Normal 3 5 3 2 2 5_QR_TAB_1.4_1.5_1.11" xfId="14511" xr:uid="{00000000-0005-0000-0000-0000B1380000}"/>
    <cellStyle name="Normal 3 5 3 2 2 6" xfId="14512" xr:uid="{00000000-0005-0000-0000-0000B2380000}"/>
    <cellStyle name="Normal 3 5 3 2 2_checks flows" xfId="14513" xr:uid="{00000000-0005-0000-0000-0000B3380000}"/>
    <cellStyle name="Normal 3 5 3 2 3" xfId="14514" xr:uid="{00000000-0005-0000-0000-0000B4380000}"/>
    <cellStyle name="Normal 3 5 3 2 3 2" xfId="14515" xr:uid="{00000000-0005-0000-0000-0000B5380000}"/>
    <cellStyle name="Normal 3 5 3 2 3 2 2" xfId="14516" xr:uid="{00000000-0005-0000-0000-0000B6380000}"/>
    <cellStyle name="Normal 3 5 3 2 3 2 2 2" xfId="14517" xr:uid="{00000000-0005-0000-0000-0000B7380000}"/>
    <cellStyle name="Normal 3 5 3 2 3 2 2 2 2" xfId="14518" xr:uid="{00000000-0005-0000-0000-0000B8380000}"/>
    <cellStyle name="Normal 3 5 3 2 3 2 2 2_QR_TAB_1.4_1.5_1.11" xfId="14519" xr:uid="{00000000-0005-0000-0000-0000B9380000}"/>
    <cellStyle name="Normal 3 5 3 2 3 2 2 3" xfId="14520" xr:uid="{00000000-0005-0000-0000-0000BA380000}"/>
    <cellStyle name="Normal 3 5 3 2 3 2 2_QR_TAB_1.4_1.5_1.11" xfId="14521" xr:uid="{00000000-0005-0000-0000-0000BB380000}"/>
    <cellStyle name="Normal 3 5 3 2 3 2 3" xfId="14522" xr:uid="{00000000-0005-0000-0000-0000BC380000}"/>
    <cellStyle name="Normal 3 5 3 2 3 2 3 2" xfId="14523" xr:uid="{00000000-0005-0000-0000-0000BD380000}"/>
    <cellStyle name="Normal 3 5 3 2 3 2 3_QR_TAB_1.4_1.5_1.11" xfId="14524" xr:uid="{00000000-0005-0000-0000-0000BE380000}"/>
    <cellStyle name="Normal 3 5 3 2 3 2 4" xfId="14525" xr:uid="{00000000-0005-0000-0000-0000BF380000}"/>
    <cellStyle name="Normal 3 5 3 2 3 2_QR_TAB_1.4_1.5_1.11" xfId="14526" xr:uid="{00000000-0005-0000-0000-0000C0380000}"/>
    <cellStyle name="Normal 3 5 3 2 3 3" xfId="14527" xr:uid="{00000000-0005-0000-0000-0000C1380000}"/>
    <cellStyle name="Normal 3 5 3 2 3 3 2" xfId="14528" xr:uid="{00000000-0005-0000-0000-0000C2380000}"/>
    <cellStyle name="Normal 3 5 3 2 3 3 2 2" xfId="14529" xr:uid="{00000000-0005-0000-0000-0000C3380000}"/>
    <cellStyle name="Normal 3 5 3 2 3 3 2_QR_TAB_1.4_1.5_1.11" xfId="14530" xr:uid="{00000000-0005-0000-0000-0000C4380000}"/>
    <cellStyle name="Normal 3 5 3 2 3 3 3" xfId="14531" xr:uid="{00000000-0005-0000-0000-0000C5380000}"/>
    <cellStyle name="Normal 3 5 3 2 3 3_QR_TAB_1.4_1.5_1.11" xfId="14532" xr:uid="{00000000-0005-0000-0000-0000C6380000}"/>
    <cellStyle name="Normal 3 5 3 2 3 4" xfId="14533" xr:uid="{00000000-0005-0000-0000-0000C7380000}"/>
    <cellStyle name="Normal 3 5 3 2 3 4 2" xfId="14534" xr:uid="{00000000-0005-0000-0000-0000C8380000}"/>
    <cellStyle name="Normal 3 5 3 2 3 4_QR_TAB_1.4_1.5_1.11" xfId="14535" xr:uid="{00000000-0005-0000-0000-0000C9380000}"/>
    <cellStyle name="Normal 3 5 3 2 3 5" xfId="14536" xr:uid="{00000000-0005-0000-0000-0000CA380000}"/>
    <cellStyle name="Normal 3 5 3 2 3_checks flows" xfId="14537" xr:uid="{00000000-0005-0000-0000-0000CB380000}"/>
    <cellStyle name="Normal 3 5 3 2 4" xfId="14538" xr:uid="{00000000-0005-0000-0000-0000CC380000}"/>
    <cellStyle name="Normal 3 5 3 2 4 2" xfId="14539" xr:uid="{00000000-0005-0000-0000-0000CD380000}"/>
    <cellStyle name="Normal 3 5 3 2 4 2 2" xfId="14540" xr:uid="{00000000-0005-0000-0000-0000CE380000}"/>
    <cellStyle name="Normal 3 5 3 2 4 2 2 2" xfId="14541" xr:uid="{00000000-0005-0000-0000-0000CF380000}"/>
    <cellStyle name="Normal 3 5 3 2 4 2 2_QR_TAB_1.4_1.5_1.11" xfId="14542" xr:uid="{00000000-0005-0000-0000-0000D0380000}"/>
    <cellStyle name="Normal 3 5 3 2 4 2 3" xfId="14543" xr:uid="{00000000-0005-0000-0000-0000D1380000}"/>
    <cellStyle name="Normal 3 5 3 2 4 2_QR_TAB_1.4_1.5_1.11" xfId="14544" xr:uid="{00000000-0005-0000-0000-0000D2380000}"/>
    <cellStyle name="Normal 3 5 3 2 4 3" xfId="14545" xr:uid="{00000000-0005-0000-0000-0000D3380000}"/>
    <cellStyle name="Normal 3 5 3 2 4 3 2" xfId="14546" xr:uid="{00000000-0005-0000-0000-0000D4380000}"/>
    <cellStyle name="Normal 3 5 3 2 4 3_QR_TAB_1.4_1.5_1.11" xfId="14547" xr:uid="{00000000-0005-0000-0000-0000D5380000}"/>
    <cellStyle name="Normal 3 5 3 2 4 4" xfId="14548" xr:uid="{00000000-0005-0000-0000-0000D6380000}"/>
    <cellStyle name="Normal 3 5 3 2 4_QR_TAB_1.4_1.5_1.11" xfId="14549" xr:uid="{00000000-0005-0000-0000-0000D7380000}"/>
    <cellStyle name="Normal 3 5 3 2 5" xfId="14550" xr:uid="{00000000-0005-0000-0000-0000D8380000}"/>
    <cellStyle name="Normal 3 5 3 2 5 2" xfId="14551" xr:uid="{00000000-0005-0000-0000-0000D9380000}"/>
    <cellStyle name="Normal 3 5 3 2 5 2 2" xfId="14552" xr:uid="{00000000-0005-0000-0000-0000DA380000}"/>
    <cellStyle name="Normal 3 5 3 2 5 2 2 2" xfId="14553" xr:uid="{00000000-0005-0000-0000-0000DB380000}"/>
    <cellStyle name="Normal 3 5 3 2 5 2 2_QR_TAB_1.4_1.5_1.11" xfId="14554" xr:uid="{00000000-0005-0000-0000-0000DC380000}"/>
    <cellStyle name="Normal 3 5 3 2 5 2 3" xfId="14555" xr:uid="{00000000-0005-0000-0000-0000DD380000}"/>
    <cellStyle name="Normal 3 5 3 2 5 2_QR_TAB_1.4_1.5_1.11" xfId="14556" xr:uid="{00000000-0005-0000-0000-0000DE380000}"/>
    <cellStyle name="Normal 3 5 3 2 5_QR_TAB_1.4_1.5_1.11" xfId="14557" xr:uid="{00000000-0005-0000-0000-0000DF380000}"/>
    <cellStyle name="Normal 3 5 3 2 6" xfId="14558" xr:uid="{00000000-0005-0000-0000-0000E0380000}"/>
    <cellStyle name="Normal 3 5 3 2 6 2" xfId="14559" xr:uid="{00000000-0005-0000-0000-0000E1380000}"/>
    <cellStyle name="Normal 3 5 3 2 6 2 2" xfId="14560" xr:uid="{00000000-0005-0000-0000-0000E2380000}"/>
    <cellStyle name="Normal 3 5 3 2 6 2_QR_TAB_1.4_1.5_1.11" xfId="14561" xr:uid="{00000000-0005-0000-0000-0000E3380000}"/>
    <cellStyle name="Normal 3 5 3 2 6 3" xfId="14562" xr:uid="{00000000-0005-0000-0000-0000E4380000}"/>
    <cellStyle name="Normal 3 5 3 2 6_QR_TAB_1.4_1.5_1.11" xfId="14563" xr:uid="{00000000-0005-0000-0000-0000E5380000}"/>
    <cellStyle name="Normal 3 5 3 2 7" xfId="14564" xr:uid="{00000000-0005-0000-0000-0000E6380000}"/>
    <cellStyle name="Normal 3 5 3 2 7 2" xfId="14565" xr:uid="{00000000-0005-0000-0000-0000E7380000}"/>
    <cellStyle name="Normal 3 5 3 2 7_QR_TAB_1.4_1.5_1.11" xfId="14566" xr:uid="{00000000-0005-0000-0000-0000E8380000}"/>
    <cellStyle name="Normal 3 5 3 2 8" xfId="14567" xr:uid="{00000000-0005-0000-0000-0000E9380000}"/>
    <cellStyle name="Normal 3 5 3 2_checks flows" xfId="14568" xr:uid="{00000000-0005-0000-0000-0000EA380000}"/>
    <cellStyle name="Normal 3 5 3 3" xfId="14569" xr:uid="{00000000-0005-0000-0000-0000EB380000}"/>
    <cellStyle name="Normal 3 5 3 3 2" xfId="14570" xr:uid="{00000000-0005-0000-0000-0000EC380000}"/>
    <cellStyle name="Normal 3 5 3 3 2 2" xfId="14571" xr:uid="{00000000-0005-0000-0000-0000ED380000}"/>
    <cellStyle name="Normal 3 5 3 3 2 2 2" xfId="14572" xr:uid="{00000000-0005-0000-0000-0000EE380000}"/>
    <cellStyle name="Normal 3 5 3 3 2 2 2 2" xfId="14573" xr:uid="{00000000-0005-0000-0000-0000EF380000}"/>
    <cellStyle name="Normal 3 5 3 3 2 2 2_QR_TAB_1.4_1.5_1.11" xfId="14574" xr:uid="{00000000-0005-0000-0000-0000F0380000}"/>
    <cellStyle name="Normal 3 5 3 3 2 2 3" xfId="14575" xr:uid="{00000000-0005-0000-0000-0000F1380000}"/>
    <cellStyle name="Normal 3 5 3 3 2 2_QR_TAB_1.4_1.5_1.11" xfId="14576" xr:uid="{00000000-0005-0000-0000-0000F2380000}"/>
    <cellStyle name="Normal 3 5 3 3 2 3" xfId="14577" xr:uid="{00000000-0005-0000-0000-0000F3380000}"/>
    <cellStyle name="Normal 3 5 3 3 2 3 2" xfId="14578" xr:uid="{00000000-0005-0000-0000-0000F4380000}"/>
    <cellStyle name="Normal 3 5 3 3 2 3_QR_TAB_1.4_1.5_1.11" xfId="14579" xr:uid="{00000000-0005-0000-0000-0000F5380000}"/>
    <cellStyle name="Normal 3 5 3 3 2 4" xfId="14580" xr:uid="{00000000-0005-0000-0000-0000F6380000}"/>
    <cellStyle name="Normal 3 5 3 3 2_QR_TAB_1.4_1.5_1.11" xfId="14581" xr:uid="{00000000-0005-0000-0000-0000F7380000}"/>
    <cellStyle name="Normal 3 5 3 3 3" xfId="14582" xr:uid="{00000000-0005-0000-0000-0000F8380000}"/>
    <cellStyle name="Normal 3 5 3 3 3 2" xfId="14583" xr:uid="{00000000-0005-0000-0000-0000F9380000}"/>
    <cellStyle name="Normal 3 5 3 3 3 2 2" xfId="14584" xr:uid="{00000000-0005-0000-0000-0000FA380000}"/>
    <cellStyle name="Normal 3 5 3 3 3 2 2 2" xfId="14585" xr:uid="{00000000-0005-0000-0000-0000FB380000}"/>
    <cellStyle name="Normal 3 5 3 3 3 2 2_QR_TAB_1.4_1.5_1.11" xfId="14586" xr:uid="{00000000-0005-0000-0000-0000FC380000}"/>
    <cellStyle name="Normal 3 5 3 3 3 2 3" xfId="14587" xr:uid="{00000000-0005-0000-0000-0000FD380000}"/>
    <cellStyle name="Normal 3 5 3 3 3 2_QR_TAB_1.4_1.5_1.11" xfId="14588" xr:uid="{00000000-0005-0000-0000-0000FE380000}"/>
    <cellStyle name="Normal 3 5 3 3 3_QR_TAB_1.4_1.5_1.11" xfId="14589" xr:uid="{00000000-0005-0000-0000-0000FF380000}"/>
    <cellStyle name="Normal 3 5 3 3 4" xfId="14590" xr:uid="{00000000-0005-0000-0000-000000390000}"/>
    <cellStyle name="Normal 3 5 3 3 4 2" xfId="14591" xr:uid="{00000000-0005-0000-0000-000001390000}"/>
    <cellStyle name="Normal 3 5 3 3 4 2 2" xfId="14592" xr:uid="{00000000-0005-0000-0000-000002390000}"/>
    <cellStyle name="Normal 3 5 3 3 4 2_QR_TAB_1.4_1.5_1.11" xfId="14593" xr:uid="{00000000-0005-0000-0000-000003390000}"/>
    <cellStyle name="Normal 3 5 3 3 4 3" xfId="14594" xr:uid="{00000000-0005-0000-0000-000004390000}"/>
    <cellStyle name="Normal 3 5 3 3 4_QR_TAB_1.4_1.5_1.11" xfId="14595" xr:uid="{00000000-0005-0000-0000-000005390000}"/>
    <cellStyle name="Normal 3 5 3 3 5" xfId="14596" xr:uid="{00000000-0005-0000-0000-000006390000}"/>
    <cellStyle name="Normal 3 5 3 3 5 2" xfId="14597" xr:uid="{00000000-0005-0000-0000-000007390000}"/>
    <cellStyle name="Normal 3 5 3 3 5_QR_TAB_1.4_1.5_1.11" xfId="14598" xr:uid="{00000000-0005-0000-0000-000008390000}"/>
    <cellStyle name="Normal 3 5 3 3 6" xfId="14599" xr:uid="{00000000-0005-0000-0000-000009390000}"/>
    <cellStyle name="Normal 3 5 3 3_checks flows" xfId="14600" xr:uid="{00000000-0005-0000-0000-00000A390000}"/>
    <cellStyle name="Normal 3 5 3 4" xfId="14601" xr:uid="{00000000-0005-0000-0000-00000B390000}"/>
    <cellStyle name="Normal 3 5 3 4 2" xfId="14602" xr:uid="{00000000-0005-0000-0000-00000C390000}"/>
    <cellStyle name="Normal 3 5 3 4 2 2" xfId="14603" xr:uid="{00000000-0005-0000-0000-00000D390000}"/>
    <cellStyle name="Normal 3 5 3 4 2 2 2" xfId="14604" xr:uid="{00000000-0005-0000-0000-00000E390000}"/>
    <cellStyle name="Normal 3 5 3 4 2 2 2 2" xfId="14605" xr:uid="{00000000-0005-0000-0000-00000F390000}"/>
    <cellStyle name="Normal 3 5 3 4 2 2 2_QR_TAB_1.4_1.5_1.11" xfId="14606" xr:uid="{00000000-0005-0000-0000-000010390000}"/>
    <cellStyle name="Normal 3 5 3 4 2 2 3" xfId="14607" xr:uid="{00000000-0005-0000-0000-000011390000}"/>
    <cellStyle name="Normal 3 5 3 4 2 2_QR_TAB_1.4_1.5_1.11" xfId="14608" xr:uid="{00000000-0005-0000-0000-000012390000}"/>
    <cellStyle name="Normal 3 5 3 4 2 3" xfId="14609" xr:uid="{00000000-0005-0000-0000-000013390000}"/>
    <cellStyle name="Normal 3 5 3 4 2 3 2" xfId="14610" xr:uid="{00000000-0005-0000-0000-000014390000}"/>
    <cellStyle name="Normal 3 5 3 4 2 3_QR_TAB_1.4_1.5_1.11" xfId="14611" xr:uid="{00000000-0005-0000-0000-000015390000}"/>
    <cellStyle name="Normal 3 5 3 4 2 4" xfId="14612" xr:uid="{00000000-0005-0000-0000-000016390000}"/>
    <cellStyle name="Normal 3 5 3 4 2_QR_TAB_1.4_1.5_1.11" xfId="14613" xr:uid="{00000000-0005-0000-0000-000017390000}"/>
    <cellStyle name="Normal 3 5 3 4 3" xfId="14614" xr:uid="{00000000-0005-0000-0000-000018390000}"/>
    <cellStyle name="Normal 3 5 3 4 3 2" xfId="14615" xr:uid="{00000000-0005-0000-0000-000019390000}"/>
    <cellStyle name="Normal 3 5 3 4 3 2 2" xfId="14616" xr:uid="{00000000-0005-0000-0000-00001A390000}"/>
    <cellStyle name="Normal 3 5 3 4 3 2 2 2" xfId="14617" xr:uid="{00000000-0005-0000-0000-00001B390000}"/>
    <cellStyle name="Normal 3 5 3 4 3 2 2_QR_TAB_1.4_1.5_1.11" xfId="14618" xr:uid="{00000000-0005-0000-0000-00001C390000}"/>
    <cellStyle name="Normal 3 5 3 4 3 2 3" xfId="14619" xr:uid="{00000000-0005-0000-0000-00001D390000}"/>
    <cellStyle name="Normal 3 5 3 4 3 2_QR_TAB_1.4_1.5_1.11" xfId="14620" xr:uid="{00000000-0005-0000-0000-00001E390000}"/>
    <cellStyle name="Normal 3 5 3 4 3_QR_TAB_1.4_1.5_1.11" xfId="14621" xr:uid="{00000000-0005-0000-0000-00001F390000}"/>
    <cellStyle name="Normal 3 5 3 4 4" xfId="14622" xr:uid="{00000000-0005-0000-0000-000020390000}"/>
    <cellStyle name="Normal 3 5 3 4 4 2" xfId="14623" xr:uid="{00000000-0005-0000-0000-000021390000}"/>
    <cellStyle name="Normal 3 5 3 4 4 2 2" xfId="14624" xr:uid="{00000000-0005-0000-0000-000022390000}"/>
    <cellStyle name="Normal 3 5 3 4 4 2_QR_TAB_1.4_1.5_1.11" xfId="14625" xr:uid="{00000000-0005-0000-0000-000023390000}"/>
    <cellStyle name="Normal 3 5 3 4 4 3" xfId="14626" xr:uid="{00000000-0005-0000-0000-000024390000}"/>
    <cellStyle name="Normal 3 5 3 4 4_QR_TAB_1.4_1.5_1.11" xfId="14627" xr:uid="{00000000-0005-0000-0000-000025390000}"/>
    <cellStyle name="Normal 3 5 3 4 5" xfId="14628" xr:uid="{00000000-0005-0000-0000-000026390000}"/>
    <cellStyle name="Normal 3 5 3 4 5 2" xfId="14629" xr:uid="{00000000-0005-0000-0000-000027390000}"/>
    <cellStyle name="Normal 3 5 3 4 5_QR_TAB_1.4_1.5_1.11" xfId="14630" xr:uid="{00000000-0005-0000-0000-000028390000}"/>
    <cellStyle name="Normal 3 5 3 4 6" xfId="14631" xr:uid="{00000000-0005-0000-0000-000029390000}"/>
    <cellStyle name="Normal 3 5 3 4_checks flows" xfId="14632" xr:uid="{00000000-0005-0000-0000-00002A390000}"/>
    <cellStyle name="Normal 3 5 3 5" xfId="14633" xr:uid="{00000000-0005-0000-0000-00002B390000}"/>
    <cellStyle name="Normal 3 5 3 5 2" xfId="14634" xr:uid="{00000000-0005-0000-0000-00002C390000}"/>
    <cellStyle name="Normal 3 5 3 5 2 2" xfId="14635" xr:uid="{00000000-0005-0000-0000-00002D390000}"/>
    <cellStyle name="Normal 3 5 3 5 2 2 2" xfId="14636" xr:uid="{00000000-0005-0000-0000-00002E390000}"/>
    <cellStyle name="Normal 3 5 3 5 2 2 2 2" xfId="14637" xr:uid="{00000000-0005-0000-0000-00002F390000}"/>
    <cellStyle name="Normal 3 5 3 5 2 2 2_QR_TAB_1.4_1.5_1.11" xfId="14638" xr:uid="{00000000-0005-0000-0000-000030390000}"/>
    <cellStyle name="Normal 3 5 3 5 2 2 3" xfId="14639" xr:uid="{00000000-0005-0000-0000-000031390000}"/>
    <cellStyle name="Normal 3 5 3 5 2 2_QR_TAB_1.4_1.5_1.11" xfId="14640" xr:uid="{00000000-0005-0000-0000-000032390000}"/>
    <cellStyle name="Normal 3 5 3 5 2 3" xfId="14641" xr:uid="{00000000-0005-0000-0000-000033390000}"/>
    <cellStyle name="Normal 3 5 3 5 2 3 2" xfId="14642" xr:uid="{00000000-0005-0000-0000-000034390000}"/>
    <cellStyle name="Normal 3 5 3 5 2 3_QR_TAB_1.4_1.5_1.11" xfId="14643" xr:uid="{00000000-0005-0000-0000-000035390000}"/>
    <cellStyle name="Normal 3 5 3 5 2 4" xfId="14644" xr:uid="{00000000-0005-0000-0000-000036390000}"/>
    <cellStyle name="Normal 3 5 3 5 2_QR_TAB_1.4_1.5_1.11" xfId="14645" xr:uid="{00000000-0005-0000-0000-000037390000}"/>
    <cellStyle name="Normal 3 5 3 5 3" xfId="14646" xr:uid="{00000000-0005-0000-0000-000038390000}"/>
    <cellStyle name="Normal 3 5 3 5 3 2" xfId="14647" xr:uid="{00000000-0005-0000-0000-000039390000}"/>
    <cellStyle name="Normal 3 5 3 5 3 2 2" xfId="14648" xr:uid="{00000000-0005-0000-0000-00003A390000}"/>
    <cellStyle name="Normal 3 5 3 5 3 2 2 2" xfId="14649" xr:uid="{00000000-0005-0000-0000-00003B390000}"/>
    <cellStyle name="Normal 3 5 3 5 3 2 2_QR_TAB_1.4_1.5_1.11" xfId="14650" xr:uid="{00000000-0005-0000-0000-00003C390000}"/>
    <cellStyle name="Normal 3 5 3 5 3 2 3" xfId="14651" xr:uid="{00000000-0005-0000-0000-00003D390000}"/>
    <cellStyle name="Normal 3 5 3 5 3 2_QR_TAB_1.4_1.5_1.11" xfId="14652" xr:uid="{00000000-0005-0000-0000-00003E390000}"/>
    <cellStyle name="Normal 3 5 3 5 3_QR_TAB_1.4_1.5_1.11" xfId="14653" xr:uid="{00000000-0005-0000-0000-00003F390000}"/>
    <cellStyle name="Normal 3 5 3 5 4" xfId="14654" xr:uid="{00000000-0005-0000-0000-000040390000}"/>
    <cellStyle name="Normal 3 5 3 5 4 2" xfId="14655" xr:uid="{00000000-0005-0000-0000-000041390000}"/>
    <cellStyle name="Normal 3 5 3 5 4 2 2" xfId="14656" xr:uid="{00000000-0005-0000-0000-000042390000}"/>
    <cellStyle name="Normal 3 5 3 5 4 2_QR_TAB_1.4_1.5_1.11" xfId="14657" xr:uid="{00000000-0005-0000-0000-000043390000}"/>
    <cellStyle name="Normal 3 5 3 5 4 3" xfId="14658" xr:uid="{00000000-0005-0000-0000-000044390000}"/>
    <cellStyle name="Normal 3 5 3 5 4_QR_TAB_1.4_1.5_1.11" xfId="14659" xr:uid="{00000000-0005-0000-0000-000045390000}"/>
    <cellStyle name="Normal 3 5 3 5 5" xfId="14660" xr:uid="{00000000-0005-0000-0000-000046390000}"/>
    <cellStyle name="Normal 3 5 3 5 5 2" xfId="14661" xr:uid="{00000000-0005-0000-0000-000047390000}"/>
    <cellStyle name="Normal 3 5 3 5 5_QR_TAB_1.4_1.5_1.11" xfId="14662" xr:uid="{00000000-0005-0000-0000-000048390000}"/>
    <cellStyle name="Normal 3 5 3 5 6" xfId="14663" xr:uid="{00000000-0005-0000-0000-000049390000}"/>
    <cellStyle name="Normal 3 5 3 5_checks flows" xfId="14664" xr:uid="{00000000-0005-0000-0000-00004A390000}"/>
    <cellStyle name="Normal 3 5 3 6" xfId="14665" xr:uid="{00000000-0005-0000-0000-00004B390000}"/>
    <cellStyle name="Normal 3 5 3 6 2" xfId="14666" xr:uid="{00000000-0005-0000-0000-00004C390000}"/>
    <cellStyle name="Normal 3 5 3 6 2 2" xfId="14667" xr:uid="{00000000-0005-0000-0000-00004D390000}"/>
    <cellStyle name="Normal 3 5 3 6 2 2 2" xfId="14668" xr:uid="{00000000-0005-0000-0000-00004E390000}"/>
    <cellStyle name="Normal 3 5 3 6 2 2 2 2" xfId="14669" xr:uid="{00000000-0005-0000-0000-00004F390000}"/>
    <cellStyle name="Normal 3 5 3 6 2 2 2_QR_TAB_1.4_1.5_1.11" xfId="14670" xr:uid="{00000000-0005-0000-0000-000050390000}"/>
    <cellStyle name="Normal 3 5 3 6 2 2 3" xfId="14671" xr:uid="{00000000-0005-0000-0000-000051390000}"/>
    <cellStyle name="Normal 3 5 3 6 2 2_QR_TAB_1.4_1.5_1.11" xfId="14672" xr:uid="{00000000-0005-0000-0000-000052390000}"/>
    <cellStyle name="Normal 3 5 3 6 2 3" xfId="14673" xr:uid="{00000000-0005-0000-0000-000053390000}"/>
    <cellStyle name="Normal 3 5 3 6 2 3 2" xfId="14674" xr:uid="{00000000-0005-0000-0000-000054390000}"/>
    <cellStyle name="Normal 3 5 3 6 2 3_QR_TAB_1.4_1.5_1.11" xfId="14675" xr:uid="{00000000-0005-0000-0000-000055390000}"/>
    <cellStyle name="Normal 3 5 3 6 2 4" xfId="14676" xr:uid="{00000000-0005-0000-0000-000056390000}"/>
    <cellStyle name="Normal 3 5 3 6 2_QR_TAB_1.4_1.5_1.11" xfId="14677" xr:uid="{00000000-0005-0000-0000-000057390000}"/>
    <cellStyle name="Normal 3 5 3 6 3" xfId="14678" xr:uid="{00000000-0005-0000-0000-000058390000}"/>
    <cellStyle name="Normal 3 5 3 6 3 2" xfId="14679" xr:uid="{00000000-0005-0000-0000-000059390000}"/>
    <cellStyle name="Normal 3 5 3 6 3 2 2" xfId="14680" xr:uid="{00000000-0005-0000-0000-00005A390000}"/>
    <cellStyle name="Normal 3 5 3 6 3 2 2 2" xfId="14681" xr:uid="{00000000-0005-0000-0000-00005B390000}"/>
    <cellStyle name="Normal 3 5 3 6 3 2 2_QR_TAB_1.4_1.5_1.11" xfId="14682" xr:uid="{00000000-0005-0000-0000-00005C390000}"/>
    <cellStyle name="Normal 3 5 3 6 3 2 3" xfId="14683" xr:uid="{00000000-0005-0000-0000-00005D390000}"/>
    <cellStyle name="Normal 3 5 3 6 3 2_QR_TAB_1.4_1.5_1.11" xfId="14684" xr:uid="{00000000-0005-0000-0000-00005E390000}"/>
    <cellStyle name="Normal 3 5 3 6 3_QR_TAB_1.4_1.5_1.11" xfId="14685" xr:uid="{00000000-0005-0000-0000-00005F390000}"/>
    <cellStyle name="Normal 3 5 3 6 4" xfId="14686" xr:uid="{00000000-0005-0000-0000-000060390000}"/>
    <cellStyle name="Normal 3 5 3 6 4 2" xfId="14687" xr:uid="{00000000-0005-0000-0000-000061390000}"/>
    <cellStyle name="Normal 3 5 3 6 4 2 2" xfId="14688" xr:uid="{00000000-0005-0000-0000-000062390000}"/>
    <cellStyle name="Normal 3 5 3 6 4 2_QR_TAB_1.4_1.5_1.11" xfId="14689" xr:uid="{00000000-0005-0000-0000-000063390000}"/>
    <cellStyle name="Normal 3 5 3 6 4 3" xfId="14690" xr:uid="{00000000-0005-0000-0000-000064390000}"/>
    <cellStyle name="Normal 3 5 3 6 4_QR_TAB_1.4_1.5_1.11" xfId="14691" xr:uid="{00000000-0005-0000-0000-000065390000}"/>
    <cellStyle name="Normal 3 5 3 6 5" xfId="14692" xr:uid="{00000000-0005-0000-0000-000066390000}"/>
    <cellStyle name="Normal 3 5 3 6 5 2" xfId="14693" xr:uid="{00000000-0005-0000-0000-000067390000}"/>
    <cellStyle name="Normal 3 5 3 6 5_QR_TAB_1.4_1.5_1.11" xfId="14694" xr:uid="{00000000-0005-0000-0000-000068390000}"/>
    <cellStyle name="Normal 3 5 3 6 6" xfId="14695" xr:uid="{00000000-0005-0000-0000-000069390000}"/>
    <cellStyle name="Normal 3 5 3 6_checks flows" xfId="14696" xr:uid="{00000000-0005-0000-0000-00006A390000}"/>
    <cellStyle name="Normal 3 5 3 7" xfId="14697" xr:uid="{00000000-0005-0000-0000-00006B390000}"/>
    <cellStyle name="Normal 3 5 3 7 2" xfId="14698" xr:uid="{00000000-0005-0000-0000-00006C390000}"/>
    <cellStyle name="Normal 3 5 3 7 2 2" xfId="14699" xr:uid="{00000000-0005-0000-0000-00006D390000}"/>
    <cellStyle name="Normal 3 5 3 7 2 2 2" xfId="14700" xr:uid="{00000000-0005-0000-0000-00006E390000}"/>
    <cellStyle name="Normal 3 5 3 7 2 2 2 2" xfId="14701" xr:uid="{00000000-0005-0000-0000-00006F390000}"/>
    <cellStyle name="Normal 3 5 3 7 2 2 2_QR_TAB_1.4_1.5_1.11" xfId="14702" xr:uid="{00000000-0005-0000-0000-000070390000}"/>
    <cellStyle name="Normal 3 5 3 7 2 2 3" xfId="14703" xr:uid="{00000000-0005-0000-0000-000071390000}"/>
    <cellStyle name="Normal 3 5 3 7 2 2_QR_TAB_1.4_1.5_1.11" xfId="14704" xr:uid="{00000000-0005-0000-0000-000072390000}"/>
    <cellStyle name="Normal 3 5 3 7 2 3" xfId="14705" xr:uid="{00000000-0005-0000-0000-000073390000}"/>
    <cellStyle name="Normal 3 5 3 7 2 3 2" xfId="14706" xr:uid="{00000000-0005-0000-0000-000074390000}"/>
    <cellStyle name="Normal 3 5 3 7 2 3_QR_TAB_1.4_1.5_1.11" xfId="14707" xr:uid="{00000000-0005-0000-0000-000075390000}"/>
    <cellStyle name="Normal 3 5 3 7 2 4" xfId="14708" xr:uid="{00000000-0005-0000-0000-000076390000}"/>
    <cellStyle name="Normal 3 5 3 7 2_QR_TAB_1.4_1.5_1.11" xfId="14709" xr:uid="{00000000-0005-0000-0000-000077390000}"/>
    <cellStyle name="Normal 3 5 3 7 3" xfId="14710" xr:uid="{00000000-0005-0000-0000-000078390000}"/>
    <cellStyle name="Normal 3 5 3 7 3 2" xfId="14711" xr:uid="{00000000-0005-0000-0000-000079390000}"/>
    <cellStyle name="Normal 3 5 3 7 3 2 2" xfId="14712" xr:uid="{00000000-0005-0000-0000-00007A390000}"/>
    <cellStyle name="Normal 3 5 3 7 3 2_QR_TAB_1.4_1.5_1.11" xfId="14713" xr:uid="{00000000-0005-0000-0000-00007B390000}"/>
    <cellStyle name="Normal 3 5 3 7 3 3" xfId="14714" xr:uid="{00000000-0005-0000-0000-00007C390000}"/>
    <cellStyle name="Normal 3 5 3 7 3_QR_TAB_1.4_1.5_1.11" xfId="14715" xr:uid="{00000000-0005-0000-0000-00007D390000}"/>
    <cellStyle name="Normal 3 5 3 7 4" xfId="14716" xr:uid="{00000000-0005-0000-0000-00007E390000}"/>
    <cellStyle name="Normal 3 5 3 7 4 2" xfId="14717" xr:uid="{00000000-0005-0000-0000-00007F390000}"/>
    <cellStyle name="Normal 3 5 3 7 4_QR_TAB_1.4_1.5_1.11" xfId="14718" xr:uid="{00000000-0005-0000-0000-000080390000}"/>
    <cellStyle name="Normal 3 5 3 7 5" xfId="14719" xr:uid="{00000000-0005-0000-0000-000081390000}"/>
    <cellStyle name="Normal 3 5 3 7_checks flows" xfId="14720" xr:uid="{00000000-0005-0000-0000-000082390000}"/>
    <cellStyle name="Normal 3 5 3 8" xfId="14721" xr:uid="{00000000-0005-0000-0000-000083390000}"/>
    <cellStyle name="Normal 3 5 3 8 2" xfId="14722" xr:uid="{00000000-0005-0000-0000-000084390000}"/>
    <cellStyle name="Normal 3 5 3 8 2 2" xfId="14723" xr:uid="{00000000-0005-0000-0000-000085390000}"/>
    <cellStyle name="Normal 3 5 3 8 2 2 2" xfId="14724" xr:uid="{00000000-0005-0000-0000-000086390000}"/>
    <cellStyle name="Normal 3 5 3 8 2 2_QR_TAB_1.4_1.5_1.11" xfId="14725" xr:uid="{00000000-0005-0000-0000-000087390000}"/>
    <cellStyle name="Normal 3 5 3 8 2 3" xfId="14726" xr:uid="{00000000-0005-0000-0000-000088390000}"/>
    <cellStyle name="Normal 3 5 3 8 2_QR_TAB_1.4_1.5_1.11" xfId="14727" xr:uid="{00000000-0005-0000-0000-000089390000}"/>
    <cellStyle name="Normal 3 5 3 8 3" xfId="14728" xr:uid="{00000000-0005-0000-0000-00008A390000}"/>
    <cellStyle name="Normal 3 5 3 8 3 2" xfId="14729" xr:uid="{00000000-0005-0000-0000-00008B390000}"/>
    <cellStyle name="Normal 3 5 3 8 3_QR_TAB_1.4_1.5_1.11" xfId="14730" xr:uid="{00000000-0005-0000-0000-00008C390000}"/>
    <cellStyle name="Normal 3 5 3 8 4" xfId="14731" xr:uid="{00000000-0005-0000-0000-00008D390000}"/>
    <cellStyle name="Normal 3 5 3 8_QR_TAB_1.4_1.5_1.11" xfId="14732" xr:uid="{00000000-0005-0000-0000-00008E390000}"/>
    <cellStyle name="Normal 3 5 3 9" xfId="14733" xr:uid="{00000000-0005-0000-0000-00008F390000}"/>
    <cellStyle name="Normal 3 5 3 9 2" xfId="14734" xr:uid="{00000000-0005-0000-0000-000090390000}"/>
    <cellStyle name="Normal 3 5 3 9 2 2" xfId="14735" xr:uid="{00000000-0005-0000-0000-000091390000}"/>
    <cellStyle name="Normal 3 5 3 9 2 2 2" xfId="14736" xr:uid="{00000000-0005-0000-0000-000092390000}"/>
    <cellStyle name="Normal 3 5 3 9 2 2_QR_TAB_1.4_1.5_1.11" xfId="14737" xr:uid="{00000000-0005-0000-0000-000093390000}"/>
    <cellStyle name="Normal 3 5 3 9 2 3" xfId="14738" xr:uid="{00000000-0005-0000-0000-000094390000}"/>
    <cellStyle name="Normal 3 5 3 9 2_QR_TAB_1.4_1.5_1.11" xfId="14739" xr:uid="{00000000-0005-0000-0000-000095390000}"/>
    <cellStyle name="Normal 3 5 3 9_QR_TAB_1.4_1.5_1.11" xfId="14740" xr:uid="{00000000-0005-0000-0000-000096390000}"/>
    <cellStyle name="Normal 3 5 3_checks flows" xfId="14741" xr:uid="{00000000-0005-0000-0000-000097390000}"/>
    <cellStyle name="Normal 3 5 4" xfId="14742" xr:uid="{00000000-0005-0000-0000-000098390000}"/>
    <cellStyle name="Normal 3 5 4 2" xfId="14743" xr:uid="{00000000-0005-0000-0000-000099390000}"/>
    <cellStyle name="Normal 3 5 4 2 2" xfId="14744" xr:uid="{00000000-0005-0000-0000-00009A390000}"/>
    <cellStyle name="Normal 3 5 4 2 2 2" xfId="14745" xr:uid="{00000000-0005-0000-0000-00009B390000}"/>
    <cellStyle name="Normal 3 5 4 2 2 2 2" xfId="14746" xr:uid="{00000000-0005-0000-0000-00009C390000}"/>
    <cellStyle name="Normal 3 5 4 2 2 2 2 2" xfId="14747" xr:uid="{00000000-0005-0000-0000-00009D390000}"/>
    <cellStyle name="Normal 3 5 4 2 2 2 2_QR_TAB_1.4_1.5_1.11" xfId="14748" xr:uid="{00000000-0005-0000-0000-00009E390000}"/>
    <cellStyle name="Normal 3 5 4 2 2 2 3" xfId="14749" xr:uid="{00000000-0005-0000-0000-00009F390000}"/>
    <cellStyle name="Normal 3 5 4 2 2 2_QR_TAB_1.4_1.5_1.11" xfId="14750" xr:uid="{00000000-0005-0000-0000-0000A0390000}"/>
    <cellStyle name="Normal 3 5 4 2 2 3" xfId="14751" xr:uid="{00000000-0005-0000-0000-0000A1390000}"/>
    <cellStyle name="Normal 3 5 4 2 2 3 2" xfId="14752" xr:uid="{00000000-0005-0000-0000-0000A2390000}"/>
    <cellStyle name="Normal 3 5 4 2 2 3_QR_TAB_1.4_1.5_1.11" xfId="14753" xr:uid="{00000000-0005-0000-0000-0000A3390000}"/>
    <cellStyle name="Normal 3 5 4 2 2 4" xfId="14754" xr:uid="{00000000-0005-0000-0000-0000A4390000}"/>
    <cellStyle name="Normal 3 5 4 2 2_QR_TAB_1.4_1.5_1.11" xfId="14755" xr:uid="{00000000-0005-0000-0000-0000A5390000}"/>
    <cellStyle name="Normal 3 5 4 2 3" xfId="14756" xr:uid="{00000000-0005-0000-0000-0000A6390000}"/>
    <cellStyle name="Normal 3 5 4 2 3 2" xfId="14757" xr:uid="{00000000-0005-0000-0000-0000A7390000}"/>
    <cellStyle name="Normal 3 5 4 2 3 2 2" xfId="14758" xr:uid="{00000000-0005-0000-0000-0000A8390000}"/>
    <cellStyle name="Normal 3 5 4 2 3 2 2 2" xfId="14759" xr:uid="{00000000-0005-0000-0000-0000A9390000}"/>
    <cellStyle name="Normal 3 5 4 2 3 2 2_QR_TAB_1.4_1.5_1.11" xfId="14760" xr:uid="{00000000-0005-0000-0000-0000AA390000}"/>
    <cellStyle name="Normal 3 5 4 2 3 2 3" xfId="14761" xr:uid="{00000000-0005-0000-0000-0000AB390000}"/>
    <cellStyle name="Normal 3 5 4 2 3 2_QR_TAB_1.4_1.5_1.11" xfId="14762" xr:uid="{00000000-0005-0000-0000-0000AC390000}"/>
    <cellStyle name="Normal 3 5 4 2 3_QR_TAB_1.4_1.5_1.11" xfId="14763" xr:uid="{00000000-0005-0000-0000-0000AD390000}"/>
    <cellStyle name="Normal 3 5 4 2 4" xfId="14764" xr:uid="{00000000-0005-0000-0000-0000AE390000}"/>
    <cellStyle name="Normal 3 5 4 2 4 2" xfId="14765" xr:uid="{00000000-0005-0000-0000-0000AF390000}"/>
    <cellStyle name="Normal 3 5 4 2 4 2 2" xfId="14766" xr:uid="{00000000-0005-0000-0000-0000B0390000}"/>
    <cellStyle name="Normal 3 5 4 2 4 2_QR_TAB_1.4_1.5_1.11" xfId="14767" xr:uid="{00000000-0005-0000-0000-0000B1390000}"/>
    <cellStyle name="Normal 3 5 4 2 4 3" xfId="14768" xr:uid="{00000000-0005-0000-0000-0000B2390000}"/>
    <cellStyle name="Normal 3 5 4 2 4_QR_TAB_1.4_1.5_1.11" xfId="14769" xr:uid="{00000000-0005-0000-0000-0000B3390000}"/>
    <cellStyle name="Normal 3 5 4 2 5" xfId="14770" xr:uid="{00000000-0005-0000-0000-0000B4390000}"/>
    <cellStyle name="Normal 3 5 4 2 5 2" xfId="14771" xr:uid="{00000000-0005-0000-0000-0000B5390000}"/>
    <cellStyle name="Normal 3 5 4 2 5_QR_TAB_1.4_1.5_1.11" xfId="14772" xr:uid="{00000000-0005-0000-0000-0000B6390000}"/>
    <cellStyle name="Normal 3 5 4 2 6" xfId="14773" xr:uid="{00000000-0005-0000-0000-0000B7390000}"/>
    <cellStyle name="Normal 3 5 4 2_checks flows" xfId="14774" xr:uid="{00000000-0005-0000-0000-0000B8390000}"/>
    <cellStyle name="Normal 3 5 4 3" xfId="14775" xr:uid="{00000000-0005-0000-0000-0000B9390000}"/>
    <cellStyle name="Normal 3 5 4 3 2" xfId="14776" xr:uid="{00000000-0005-0000-0000-0000BA390000}"/>
    <cellStyle name="Normal 3 5 4 3 2 2" xfId="14777" xr:uid="{00000000-0005-0000-0000-0000BB390000}"/>
    <cellStyle name="Normal 3 5 4 3 2 2 2" xfId="14778" xr:uid="{00000000-0005-0000-0000-0000BC390000}"/>
    <cellStyle name="Normal 3 5 4 3 2 2 2 2" xfId="14779" xr:uid="{00000000-0005-0000-0000-0000BD390000}"/>
    <cellStyle name="Normal 3 5 4 3 2 2 2_QR_TAB_1.4_1.5_1.11" xfId="14780" xr:uid="{00000000-0005-0000-0000-0000BE390000}"/>
    <cellStyle name="Normal 3 5 4 3 2 2 3" xfId="14781" xr:uid="{00000000-0005-0000-0000-0000BF390000}"/>
    <cellStyle name="Normal 3 5 4 3 2 2_QR_TAB_1.4_1.5_1.11" xfId="14782" xr:uid="{00000000-0005-0000-0000-0000C0390000}"/>
    <cellStyle name="Normal 3 5 4 3 2 3" xfId="14783" xr:uid="{00000000-0005-0000-0000-0000C1390000}"/>
    <cellStyle name="Normal 3 5 4 3 2 3 2" xfId="14784" xr:uid="{00000000-0005-0000-0000-0000C2390000}"/>
    <cellStyle name="Normal 3 5 4 3 2 3_QR_TAB_1.4_1.5_1.11" xfId="14785" xr:uid="{00000000-0005-0000-0000-0000C3390000}"/>
    <cellStyle name="Normal 3 5 4 3 2 4" xfId="14786" xr:uid="{00000000-0005-0000-0000-0000C4390000}"/>
    <cellStyle name="Normal 3 5 4 3 2_QR_TAB_1.4_1.5_1.11" xfId="14787" xr:uid="{00000000-0005-0000-0000-0000C5390000}"/>
    <cellStyle name="Normal 3 5 4 3 3" xfId="14788" xr:uid="{00000000-0005-0000-0000-0000C6390000}"/>
    <cellStyle name="Normal 3 5 4 3 3 2" xfId="14789" xr:uid="{00000000-0005-0000-0000-0000C7390000}"/>
    <cellStyle name="Normal 3 5 4 3 3 2 2" xfId="14790" xr:uid="{00000000-0005-0000-0000-0000C8390000}"/>
    <cellStyle name="Normal 3 5 4 3 3 2_QR_TAB_1.4_1.5_1.11" xfId="14791" xr:uid="{00000000-0005-0000-0000-0000C9390000}"/>
    <cellStyle name="Normal 3 5 4 3 3 3" xfId="14792" xr:uid="{00000000-0005-0000-0000-0000CA390000}"/>
    <cellStyle name="Normal 3 5 4 3 3_QR_TAB_1.4_1.5_1.11" xfId="14793" xr:uid="{00000000-0005-0000-0000-0000CB390000}"/>
    <cellStyle name="Normal 3 5 4 3 4" xfId="14794" xr:uid="{00000000-0005-0000-0000-0000CC390000}"/>
    <cellStyle name="Normal 3 5 4 3 4 2" xfId="14795" xr:uid="{00000000-0005-0000-0000-0000CD390000}"/>
    <cellStyle name="Normal 3 5 4 3 4_QR_TAB_1.4_1.5_1.11" xfId="14796" xr:uid="{00000000-0005-0000-0000-0000CE390000}"/>
    <cellStyle name="Normal 3 5 4 3 5" xfId="14797" xr:uid="{00000000-0005-0000-0000-0000CF390000}"/>
    <cellStyle name="Normal 3 5 4 3_checks flows" xfId="14798" xr:uid="{00000000-0005-0000-0000-0000D0390000}"/>
    <cellStyle name="Normal 3 5 4 4" xfId="14799" xr:uid="{00000000-0005-0000-0000-0000D1390000}"/>
    <cellStyle name="Normal 3 5 4 4 2" xfId="14800" xr:uid="{00000000-0005-0000-0000-0000D2390000}"/>
    <cellStyle name="Normal 3 5 4 4 2 2" xfId="14801" xr:uid="{00000000-0005-0000-0000-0000D3390000}"/>
    <cellStyle name="Normal 3 5 4 4 2 2 2" xfId="14802" xr:uid="{00000000-0005-0000-0000-0000D4390000}"/>
    <cellStyle name="Normal 3 5 4 4 2 2_QR_TAB_1.4_1.5_1.11" xfId="14803" xr:uid="{00000000-0005-0000-0000-0000D5390000}"/>
    <cellStyle name="Normal 3 5 4 4 2 3" xfId="14804" xr:uid="{00000000-0005-0000-0000-0000D6390000}"/>
    <cellStyle name="Normal 3 5 4 4 2_QR_TAB_1.4_1.5_1.11" xfId="14805" xr:uid="{00000000-0005-0000-0000-0000D7390000}"/>
    <cellStyle name="Normal 3 5 4 4 3" xfId="14806" xr:uid="{00000000-0005-0000-0000-0000D8390000}"/>
    <cellStyle name="Normal 3 5 4 4 3 2" xfId="14807" xr:uid="{00000000-0005-0000-0000-0000D9390000}"/>
    <cellStyle name="Normal 3 5 4 4 3_QR_TAB_1.4_1.5_1.11" xfId="14808" xr:uid="{00000000-0005-0000-0000-0000DA390000}"/>
    <cellStyle name="Normal 3 5 4 4 4" xfId="14809" xr:uid="{00000000-0005-0000-0000-0000DB390000}"/>
    <cellStyle name="Normal 3 5 4 4_QR_TAB_1.4_1.5_1.11" xfId="14810" xr:uid="{00000000-0005-0000-0000-0000DC390000}"/>
    <cellStyle name="Normal 3 5 4 5" xfId="14811" xr:uid="{00000000-0005-0000-0000-0000DD390000}"/>
    <cellStyle name="Normal 3 5 4 5 2" xfId="14812" xr:uid="{00000000-0005-0000-0000-0000DE390000}"/>
    <cellStyle name="Normal 3 5 4 5 2 2" xfId="14813" xr:uid="{00000000-0005-0000-0000-0000DF390000}"/>
    <cellStyle name="Normal 3 5 4 5 2 2 2" xfId="14814" xr:uid="{00000000-0005-0000-0000-0000E0390000}"/>
    <cellStyle name="Normal 3 5 4 5 2 2_QR_TAB_1.4_1.5_1.11" xfId="14815" xr:uid="{00000000-0005-0000-0000-0000E1390000}"/>
    <cellStyle name="Normal 3 5 4 5 2 3" xfId="14816" xr:uid="{00000000-0005-0000-0000-0000E2390000}"/>
    <cellStyle name="Normal 3 5 4 5 2_QR_TAB_1.4_1.5_1.11" xfId="14817" xr:uid="{00000000-0005-0000-0000-0000E3390000}"/>
    <cellStyle name="Normal 3 5 4 5_QR_TAB_1.4_1.5_1.11" xfId="14818" xr:uid="{00000000-0005-0000-0000-0000E4390000}"/>
    <cellStyle name="Normal 3 5 4 6" xfId="14819" xr:uid="{00000000-0005-0000-0000-0000E5390000}"/>
    <cellStyle name="Normal 3 5 4 6 2" xfId="14820" xr:uid="{00000000-0005-0000-0000-0000E6390000}"/>
    <cellStyle name="Normal 3 5 4 6 2 2" xfId="14821" xr:uid="{00000000-0005-0000-0000-0000E7390000}"/>
    <cellStyle name="Normal 3 5 4 6 2_QR_TAB_1.4_1.5_1.11" xfId="14822" xr:uid="{00000000-0005-0000-0000-0000E8390000}"/>
    <cellStyle name="Normal 3 5 4 6 3" xfId="14823" xr:uid="{00000000-0005-0000-0000-0000E9390000}"/>
    <cellStyle name="Normal 3 5 4 6_QR_TAB_1.4_1.5_1.11" xfId="14824" xr:uid="{00000000-0005-0000-0000-0000EA390000}"/>
    <cellStyle name="Normal 3 5 4 7" xfId="14825" xr:uid="{00000000-0005-0000-0000-0000EB390000}"/>
    <cellStyle name="Normal 3 5 4 7 2" xfId="14826" xr:uid="{00000000-0005-0000-0000-0000EC390000}"/>
    <cellStyle name="Normal 3 5 4 7_QR_TAB_1.4_1.5_1.11" xfId="14827" xr:uid="{00000000-0005-0000-0000-0000ED390000}"/>
    <cellStyle name="Normal 3 5 4 8" xfId="14828" xr:uid="{00000000-0005-0000-0000-0000EE390000}"/>
    <cellStyle name="Normal 3 5 4_checks flows" xfId="14829" xr:uid="{00000000-0005-0000-0000-0000EF390000}"/>
    <cellStyle name="Normal 3 5 5" xfId="14830" xr:uid="{00000000-0005-0000-0000-0000F0390000}"/>
    <cellStyle name="Normal 3 5 5 2" xfId="14831" xr:uid="{00000000-0005-0000-0000-0000F1390000}"/>
    <cellStyle name="Normal 3 5 5 2 2" xfId="14832" xr:uid="{00000000-0005-0000-0000-0000F2390000}"/>
    <cellStyle name="Normal 3 5 5 2 2 2" xfId="14833" xr:uid="{00000000-0005-0000-0000-0000F3390000}"/>
    <cellStyle name="Normal 3 5 5 2 2 2 2" xfId="14834" xr:uid="{00000000-0005-0000-0000-0000F4390000}"/>
    <cellStyle name="Normal 3 5 5 2 2 2_QR_TAB_1.4_1.5_1.11" xfId="14835" xr:uid="{00000000-0005-0000-0000-0000F5390000}"/>
    <cellStyle name="Normal 3 5 5 2 2 3" xfId="14836" xr:uid="{00000000-0005-0000-0000-0000F6390000}"/>
    <cellStyle name="Normal 3 5 5 2 2_QR_TAB_1.4_1.5_1.11" xfId="14837" xr:uid="{00000000-0005-0000-0000-0000F7390000}"/>
    <cellStyle name="Normal 3 5 5 2 3" xfId="14838" xr:uid="{00000000-0005-0000-0000-0000F8390000}"/>
    <cellStyle name="Normal 3 5 5 2 3 2" xfId="14839" xr:uid="{00000000-0005-0000-0000-0000F9390000}"/>
    <cellStyle name="Normal 3 5 5 2 3_QR_TAB_1.4_1.5_1.11" xfId="14840" xr:uid="{00000000-0005-0000-0000-0000FA390000}"/>
    <cellStyle name="Normal 3 5 5 2 4" xfId="14841" xr:uid="{00000000-0005-0000-0000-0000FB390000}"/>
    <cellStyle name="Normal 3 5 5 2_QR_TAB_1.4_1.5_1.11" xfId="14842" xr:uid="{00000000-0005-0000-0000-0000FC390000}"/>
    <cellStyle name="Normal 3 5 5 3" xfId="14843" xr:uid="{00000000-0005-0000-0000-0000FD390000}"/>
    <cellStyle name="Normal 3 5 5 3 2" xfId="14844" xr:uid="{00000000-0005-0000-0000-0000FE390000}"/>
    <cellStyle name="Normal 3 5 5 3 2 2" xfId="14845" xr:uid="{00000000-0005-0000-0000-0000FF390000}"/>
    <cellStyle name="Normal 3 5 5 3 2 2 2" xfId="14846" xr:uid="{00000000-0005-0000-0000-0000003A0000}"/>
    <cellStyle name="Normal 3 5 5 3 2 2_QR_TAB_1.4_1.5_1.11" xfId="14847" xr:uid="{00000000-0005-0000-0000-0000013A0000}"/>
    <cellStyle name="Normal 3 5 5 3 2 3" xfId="14848" xr:uid="{00000000-0005-0000-0000-0000023A0000}"/>
    <cellStyle name="Normal 3 5 5 3 2_QR_TAB_1.4_1.5_1.11" xfId="14849" xr:uid="{00000000-0005-0000-0000-0000033A0000}"/>
    <cellStyle name="Normal 3 5 5 3_QR_TAB_1.4_1.5_1.11" xfId="14850" xr:uid="{00000000-0005-0000-0000-0000043A0000}"/>
    <cellStyle name="Normal 3 5 5 4" xfId="14851" xr:uid="{00000000-0005-0000-0000-0000053A0000}"/>
    <cellStyle name="Normal 3 5 5 4 2" xfId="14852" xr:uid="{00000000-0005-0000-0000-0000063A0000}"/>
    <cellStyle name="Normal 3 5 5 4 2 2" xfId="14853" xr:uid="{00000000-0005-0000-0000-0000073A0000}"/>
    <cellStyle name="Normal 3 5 5 4 2_QR_TAB_1.4_1.5_1.11" xfId="14854" xr:uid="{00000000-0005-0000-0000-0000083A0000}"/>
    <cellStyle name="Normal 3 5 5 4 3" xfId="14855" xr:uid="{00000000-0005-0000-0000-0000093A0000}"/>
    <cellStyle name="Normal 3 5 5 4_QR_TAB_1.4_1.5_1.11" xfId="14856" xr:uid="{00000000-0005-0000-0000-00000A3A0000}"/>
    <cellStyle name="Normal 3 5 5 5" xfId="14857" xr:uid="{00000000-0005-0000-0000-00000B3A0000}"/>
    <cellStyle name="Normal 3 5 5 5 2" xfId="14858" xr:uid="{00000000-0005-0000-0000-00000C3A0000}"/>
    <cellStyle name="Normal 3 5 5 5_QR_TAB_1.4_1.5_1.11" xfId="14859" xr:uid="{00000000-0005-0000-0000-00000D3A0000}"/>
    <cellStyle name="Normal 3 5 5 6" xfId="14860" xr:uid="{00000000-0005-0000-0000-00000E3A0000}"/>
    <cellStyle name="Normal 3 5 5_checks flows" xfId="14861" xr:uid="{00000000-0005-0000-0000-00000F3A0000}"/>
    <cellStyle name="Normal 3 5 6" xfId="14862" xr:uid="{00000000-0005-0000-0000-0000103A0000}"/>
    <cellStyle name="Normal 3 5 6 2" xfId="14863" xr:uid="{00000000-0005-0000-0000-0000113A0000}"/>
    <cellStyle name="Normal 3 5 6 2 2" xfId="14864" xr:uid="{00000000-0005-0000-0000-0000123A0000}"/>
    <cellStyle name="Normal 3 5 6 2 2 2" xfId="14865" xr:uid="{00000000-0005-0000-0000-0000133A0000}"/>
    <cellStyle name="Normal 3 5 6 2 2 2 2" xfId="14866" xr:uid="{00000000-0005-0000-0000-0000143A0000}"/>
    <cellStyle name="Normal 3 5 6 2 2 2_QR_TAB_1.4_1.5_1.11" xfId="14867" xr:uid="{00000000-0005-0000-0000-0000153A0000}"/>
    <cellStyle name="Normal 3 5 6 2 2 3" xfId="14868" xr:uid="{00000000-0005-0000-0000-0000163A0000}"/>
    <cellStyle name="Normal 3 5 6 2 2_QR_TAB_1.4_1.5_1.11" xfId="14869" xr:uid="{00000000-0005-0000-0000-0000173A0000}"/>
    <cellStyle name="Normal 3 5 6 2 3" xfId="14870" xr:uid="{00000000-0005-0000-0000-0000183A0000}"/>
    <cellStyle name="Normal 3 5 6 2 3 2" xfId="14871" xr:uid="{00000000-0005-0000-0000-0000193A0000}"/>
    <cellStyle name="Normal 3 5 6 2 3_QR_TAB_1.4_1.5_1.11" xfId="14872" xr:uid="{00000000-0005-0000-0000-00001A3A0000}"/>
    <cellStyle name="Normal 3 5 6 2 4" xfId="14873" xr:uid="{00000000-0005-0000-0000-00001B3A0000}"/>
    <cellStyle name="Normal 3 5 6 2_QR_TAB_1.4_1.5_1.11" xfId="14874" xr:uid="{00000000-0005-0000-0000-00001C3A0000}"/>
    <cellStyle name="Normal 3 5 6 3" xfId="14875" xr:uid="{00000000-0005-0000-0000-00001D3A0000}"/>
    <cellStyle name="Normal 3 5 6 3 2" xfId="14876" xr:uid="{00000000-0005-0000-0000-00001E3A0000}"/>
    <cellStyle name="Normal 3 5 6 3 2 2" xfId="14877" xr:uid="{00000000-0005-0000-0000-00001F3A0000}"/>
    <cellStyle name="Normal 3 5 6 3 2 2 2" xfId="14878" xr:uid="{00000000-0005-0000-0000-0000203A0000}"/>
    <cellStyle name="Normal 3 5 6 3 2 2_QR_TAB_1.4_1.5_1.11" xfId="14879" xr:uid="{00000000-0005-0000-0000-0000213A0000}"/>
    <cellStyle name="Normal 3 5 6 3 2 3" xfId="14880" xr:uid="{00000000-0005-0000-0000-0000223A0000}"/>
    <cellStyle name="Normal 3 5 6 3 2_QR_TAB_1.4_1.5_1.11" xfId="14881" xr:uid="{00000000-0005-0000-0000-0000233A0000}"/>
    <cellStyle name="Normal 3 5 6 3_QR_TAB_1.4_1.5_1.11" xfId="14882" xr:uid="{00000000-0005-0000-0000-0000243A0000}"/>
    <cellStyle name="Normal 3 5 6 4" xfId="14883" xr:uid="{00000000-0005-0000-0000-0000253A0000}"/>
    <cellStyle name="Normal 3 5 6 4 2" xfId="14884" xr:uid="{00000000-0005-0000-0000-0000263A0000}"/>
    <cellStyle name="Normal 3 5 6 4 2 2" xfId="14885" xr:uid="{00000000-0005-0000-0000-0000273A0000}"/>
    <cellStyle name="Normal 3 5 6 4 2_QR_TAB_1.4_1.5_1.11" xfId="14886" xr:uid="{00000000-0005-0000-0000-0000283A0000}"/>
    <cellStyle name="Normal 3 5 6 4 3" xfId="14887" xr:uid="{00000000-0005-0000-0000-0000293A0000}"/>
    <cellStyle name="Normal 3 5 6 4_QR_TAB_1.4_1.5_1.11" xfId="14888" xr:uid="{00000000-0005-0000-0000-00002A3A0000}"/>
    <cellStyle name="Normal 3 5 6 5" xfId="14889" xr:uid="{00000000-0005-0000-0000-00002B3A0000}"/>
    <cellStyle name="Normal 3 5 6 5 2" xfId="14890" xr:uid="{00000000-0005-0000-0000-00002C3A0000}"/>
    <cellStyle name="Normal 3 5 6 5_QR_TAB_1.4_1.5_1.11" xfId="14891" xr:uid="{00000000-0005-0000-0000-00002D3A0000}"/>
    <cellStyle name="Normal 3 5 6 6" xfId="14892" xr:uid="{00000000-0005-0000-0000-00002E3A0000}"/>
    <cellStyle name="Normal 3 5 6_checks flows" xfId="14893" xr:uid="{00000000-0005-0000-0000-00002F3A0000}"/>
    <cellStyle name="Normal 3 5 7" xfId="14894" xr:uid="{00000000-0005-0000-0000-0000303A0000}"/>
    <cellStyle name="Normal 3 5 7 2" xfId="14895" xr:uid="{00000000-0005-0000-0000-0000313A0000}"/>
    <cellStyle name="Normal 3 5 7 2 2" xfId="14896" xr:uid="{00000000-0005-0000-0000-0000323A0000}"/>
    <cellStyle name="Normal 3 5 7 2 2 2" xfId="14897" xr:uid="{00000000-0005-0000-0000-0000333A0000}"/>
    <cellStyle name="Normal 3 5 7 2 2 2 2" xfId="14898" xr:uid="{00000000-0005-0000-0000-0000343A0000}"/>
    <cellStyle name="Normal 3 5 7 2 2 2_QR_TAB_1.4_1.5_1.11" xfId="14899" xr:uid="{00000000-0005-0000-0000-0000353A0000}"/>
    <cellStyle name="Normal 3 5 7 2 2 3" xfId="14900" xr:uid="{00000000-0005-0000-0000-0000363A0000}"/>
    <cellStyle name="Normal 3 5 7 2 2_QR_TAB_1.4_1.5_1.11" xfId="14901" xr:uid="{00000000-0005-0000-0000-0000373A0000}"/>
    <cellStyle name="Normal 3 5 7 2 3" xfId="14902" xr:uid="{00000000-0005-0000-0000-0000383A0000}"/>
    <cellStyle name="Normal 3 5 7 2 3 2" xfId="14903" xr:uid="{00000000-0005-0000-0000-0000393A0000}"/>
    <cellStyle name="Normal 3 5 7 2 3_QR_TAB_1.4_1.5_1.11" xfId="14904" xr:uid="{00000000-0005-0000-0000-00003A3A0000}"/>
    <cellStyle name="Normal 3 5 7 2 4" xfId="14905" xr:uid="{00000000-0005-0000-0000-00003B3A0000}"/>
    <cellStyle name="Normal 3 5 7 2_QR_TAB_1.4_1.5_1.11" xfId="14906" xr:uid="{00000000-0005-0000-0000-00003C3A0000}"/>
    <cellStyle name="Normal 3 5 7 3" xfId="14907" xr:uid="{00000000-0005-0000-0000-00003D3A0000}"/>
    <cellStyle name="Normal 3 5 7 3 2" xfId="14908" xr:uid="{00000000-0005-0000-0000-00003E3A0000}"/>
    <cellStyle name="Normal 3 5 7 3 2 2" xfId="14909" xr:uid="{00000000-0005-0000-0000-00003F3A0000}"/>
    <cellStyle name="Normal 3 5 7 3 2 2 2" xfId="14910" xr:uid="{00000000-0005-0000-0000-0000403A0000}"/>
    <cellStyle name="Normal 3 5 7 3 2 2_QR_TAB_1.4_1.5_1.11" xfId="14911" xr:uid="{00000000-0005-0000-0000-0000413A0000}"/>
    <cellStyle name="Normal 3 5 7 3 2 3" xfId="14912" xr:uid="{00000000-0005-0000-0000-0000423A0000}"/>
    <cellStyle name="Normal 3 5 7 3 2_QR_TAB_1.4_1.5_1.11" xfId="14913" xr:uid="{00000000-0005-0000-0000-0000433A0000}"/>
    <cellStyle name="Normal 3 5 7 3_QR_TAB_1.4_1.5_1.11" xfId="14914" xr:uid="{00000000-0005-0000-0000-0000443A0000}"/>
    <cellStyle name="Normal 3 5 7 4" xfId="14915" xr:uid="{00000000-0005-0000-0000-0000453A0000}"/>
    <cellStyle name="Normal 3 5 7 4 2" xfId="14916" xr:uid="{00000000-0005-0000-0000-0000463A0000}"/>
    <cellStyle name="Normal 3 5 7 4 2 2" xfId="14917" xr:uid="{00000000-0005-0000-0000-0000473A0000}"/>
    <cellStyle name="Normal 3 5 7 4 2_QR_TAB_1.4_1.5_1.11" xfId="14918" xr:uid="{00000000-0005-0000-0000-0000483A0000}"/>
    <cellStyle name="Normal 3 5 7 4 3" xfId="14919" xr:uid="{00000000-0005-0000-0000-0000493A0000}"/>
    <cellStyle name="Normal 3 5 7 4_QR_TAB_1.4_1.5_1.11" xfId="14920" xr:uid="{00000000-0005-0000-0000-00004A3A0000}"/>
    <cellStyle name="Normal 3 5 7 5" xfId="14921" xr:uid="{00000000-0005-0000-0000-00004B3A0000}"/>
    <cellStyle name="Normal 3 5 7 5 2" xfId="14922" xr:uid="{00000000-0005-0000-0000-00004C3A0000}"/>
    <cellStyle name="Normal 3 5 7 5_QR_TAB_1.4_1.5_1.11" xfId="14923" xr:uid="{00000000-0005-0000-0000-00004D3A0000}"/>
    <cellStyle name="Normal 3 5 7 6" xfId="14924" xr:uid="{00000000-0005-0000-0000-00004E3A0000}"/>
    <cellStyle name="Normal 3 5 7_checks flows" xfId="14925" xr:uid="{00000000-0005-0000-0000-00004F3A0000}"/>
    <cellStyle name="Normal 3 5 8" xfId="14926" xr:uid="{00000000-0005-0000-0000-0000503A0000}"/>
    <cellStyle name="Normal 3 5 8 2" xfId="14927" xr:uid="{00000000-0005-0000-0000-0000513A0000}"/>
    <cellStyle name="Normal 3 5 8 2 2" xfId="14928" xr:uid="{00000000-0005-0000-0000-0000523A0000}"/>
    <cellStyle name="Normal 3 5 8 2 2 2" xfId="14929" xr:uid="{00000000-0005-0000-0000-0000533A0000}"/>
    <cellStyle name="Normal 3 5 8 2 2 2 2" xfId="14930" xr:uid="{00000000-0005-0000-0000-0000543A0000}"/>
    <cellStyle name="Normal 3 5 8 2 2 2_QR_TAB_1.4_1.5_1.11" xfId="14931" xr:uid="{00000000-0005-0000-0000-0000553A0000}"/>
    <cellStyle name="Normal 3 5 8 2 2 3" xfId="14932" xr:uid="{00000000-0005-0000-0000-0000563A0000}"/>
    <cellStyle name="Normal 3 5 8 2 2_QR_TAB_1.4_1.5_1.11" xfId="14933" xr:uid="{00000000-0005-0000-0000-0000573A0000}"/>
    <cellStyle name="Normal 3 5 8 2 3" xfId="14934" xr:uid="{00000000-0005-0000-0000-0000583A0000}"/>
    <cellStyle name="Normal 3 5 8 2 3 2" xfId="14935" xr:uid="{00000000-0005-0000-0000-0000593A0000}"/>
    <cellStyle name="Normal 3 5 8 2 3_QR_TAB_1.4_1.5_1.11" xfId="14936" xr:uid="{00000000-0005-0000-0000-00005A3A0000}"/>
    <cellStyle name="Normal 3 5 8 2 4" xfId="14937" xr:uid="{00000000-0005-0000-0000-00005B3A0000}"/>
    <cellStyle name="Normal 3 5 8 2_QR_TAB_1.4_1.5_1.11" xfId="14938" xr:uid="{00000000-0005-0000-0000-00005C3A0000}"/>
    <cellStyle name="Normal 3 5 8 3" xfId="14939" xr:uid="{00000000-0005-0000-0000-00005D3A0000}"/>
    <cellStyle name="Normal 3 5 8 3 2" xfId="14940" xr:uid="{00000000-0005-0000-0000-00005E3A0000}"/>
    <cellStyle name="Normal 3 5 8 3 2 2" xfId="14941" xr:uid="{00000000-0005-0000-0000-00005F3A0000}"/>
    <cellStyle name="Normal 3 5 8 3 2 2 2" xfId="14942" xr:uid="{00000000-0005-0000-0000-0000603A0000}"/>
    <cellStyle name="Normal 3 5 8 3 2 2_QR_TAB_1.4_1.5_1.11" xfId="14943" xr:uid="{00000000-0005-0000-0000-0000613A0000}"/>
    <cellStyle name="Normal 3 5 8 3 2 3" xfId="14944" xr:uid="{00000000-0005-0000-0000-0000623A0000}"/>
    <cellStyle name="Normal 3 5 8 3 2_QR_TAB_1.4_1.5_1.11" xfId="14945" xr:uid="{00000000-0005-0000-0000-0000633A0000}"/>
    <cellStyle name="Normal 3 5 8 3_QR_TAB_1.4_1.5_1.11" xfId="14946" xr:uid="{00000000-0005-0000-0000-0000643A0000}"/>
    <cellStyle name="Normal 3 5 8 4" xfId="14947" xr:uid="{00000000-0005-0000-0000-0000653A0000}"/>
    <cellStyle name="Normal 3 5 8 4 2" xfId="14948" xr:uid="{00000000-0005-0000-0000-0000663A0000}"/>
    <cellStyle name="Normal 3 5 8 4 2 2" xfId="14949" xr:uid="{00000000-0005-0000-0000-0000673A0000}"/>
    <cellStyle name="Normal 3 5 8 4 2_QR_TAB_1.4_1.5_1.11" xfId="14950" xr:uid="{00000000-0005-0000-0000-0000683A0000}"/>
    <cellStyle name="Normal 3 5 8 4 3" xfId="14951" xr:uid="{00000000-0005-0000-0000-0000693A0000}"/>
    <cellStyle name="Normal 3 5 8 4_QR_TAB_1.4_1.5_1.11" xfId="14952" xr:uid="{00000000-0005-0000-0000-00006A3A0000}"/>
    <cellStyle name="Normal 3 5 8 5" xfId="14953" xr:uid="{00000000-0005-0000-0000-00006B3A0000}"/>
    <cellStyle name="Normal 3 5 8 5 2" xfId="14954" xr:uid="{00000000-0005-0000-0000-00006C3A0000}"/>
    <cellStyle name="Normal 3 5 8 5_QR_TAB_1.4_1.5_1.11" xfId="14955" xr:uid="{00000000-0005-0000-0000-00006D3A0000}"/>
    <cellStyle name="Normal 3 5 8 6" xfId="14956" xr:uid="{00000000-0005-0000-0000-00006E3A0000}"/>
    <cellStyle name="Normal 3 5 8_checks flows" xfId="14957" xr:uid="{00000000-0005-0000-0000-00006F3A0000}"/>
    <cellStyle name="Normal 3 5 9" xfId="14958" xr:uid="{00000000-0005-0000-0000-0000703A0000}"/>
    <cellStyle name="Normal 3 5 9 2" xfId="14959" xr:uid="{00000000-0005-0000-0000-0000713A0000}"/>
    <cellStyle name="Normal 3 5 9 2 2" xfId="14960" xr:uid="{00000000-0005-0000-0000-0000723A0000}"/>
    <cellStyle name="Normal 3 5 9 2 2 2" xfId="14961" xr:uid="{00000000-0005-0000-0000-0000733A0000}"/>
    <cellStyle name="Normal 3 5 9 2 2 2 2" xfId="14962" xr:uid="{00000000-0005-0000-0000-0000743A0000}"/>
    <cellStyle name="Normal 3 5 9 2 2 2_QR_TAB_1.4_1.5_1.11" xfId="14963" xr:uid="{00000000-0005-0000-0000-0000753A0000}"/>
    <cellStyle name="Normal 3 5 9 2 2 3" xfId="14964" xr:uid="{00000000-0005-0000-0000-0000763A0000}"/>
    <cellStyle name="Normal 3 5 9 2 2_QR_TAB_1.4_1.5_1.11" xfId="14965" xr:uid="{00000000-0005-0000-0000-0000773A0000}"/>
    <cellStyle name="Normal 3 5 9 2 3" xfId="14966" xr:uid="{00000000-0005-0000-0000-0000783A0000}"/>
    <cellStyle name="Normal 3 5 9 2 3 2" xfId="14967" xr:uid="{00000000-0005-0000-0000-0000793A0000}"/>
    <cellStyle name="Normal 3 5 9 2 3_QR_TAB_1.4_1.5_1.11" xfId="14968" xr:uid="{00000000-0005-0000-0000-00007A3A0000}"/>
    <cellStyle name="Normal 3 5 9 2 4" xfId="14969" xr:uid="{00000000-0005-0000-0000-00007B3A0000}"/>
    <cellStyle name="Normal 3 5 9 2_QR_TAB_1.4_1.5_1.11" xfId="14970" xr:uid="{00000000-0005-0000-0000-00007C3A0000}"/>
    <cellStyle name="Normal 3 5 9 3" xfId="14971" xr:uid="{00000000-0005-0000-0000-00007D3A0000}"/>
    <cellStyle name="Normal 3 5 9 3 2" xfId="14972" xr:uid="{00000000-0005-0000-0000-00007E3A0000}"/>
    <cellStyle name="Normal 3 5 9 3 2 2" xfId="14973" xr:uid="{00000000-0005-0000-0000-00007F3A0000}"/>
    <cellStyle name="Normal 3 5 9 3 2_QR_TAB_1.4_1.5_1.11" xfId="14974" xr:uid="{00000000-0005-0000-0000-0000803A0000}"/>
    <cellStyle name="Normal 3 5 9 3 3" xfId="14975" xr:uid="{00000000-0005-0000-0000-0000813A0000}"/>
    <cellStyle name="Normal 3 5 9 3_QR_TAB_1.4_1.5_1.11" xfId="14976" xr:uid="{00000000-0005-0000-0000-0000823A0000}"/>
    <cellStyle name="Normal 3 5 9 4" xfId="14977" xr:uid="{00000000-0005-0000-0000-0000833A0000}"/>
    <cellStyle name="Normal 3 5 9 4 2" xfId="14978" xr:uid="{00000000-0005-0000-0000-0000843A0000}"/>
    <cellStyle name="Normal 3 5 9 4_QR_TAB_1.4_1.5_1.11" xfId="14979" xr:uid="{00000000-0005-0000-0000-0000853A0000}"/>
    <cellStyle name="Normal 3 5 9 5" xfId="14980" xr:uid="{00000000-0005-0000-0000-0000863A0000}"/>
    <cellStyle name="Normal 3 5 9_checks flows" xfId="14981" xr:uid="{00000000-0005-0000-0000-0000873A0000}"/>
    <cellStyle name="Normal 3 5_AL2" xfId="14982" xr:uid="{00000000-0005-0000-0000-0000883A0000}"/>
    <cellStyle name="Normal 3 6" xfId="13886" xr:uid="{00000000-0005-0000-0000-0000893A0000}"/>
    <cellStyle name="Normal 3_A" xfId="14983" xr:uid="{00000000-0005-0000-0000-00008A3A0000}"/>
    <cellStyle name="Normal 30" xfId="21599" xr:uid="{00000000-0005-0000-0000-00008B3A0000}"/>
    <cellStyle name="Normal 31" xfId="21600" xr:uid="{00000000-0005-0000-0000-00008C3A0000}"/>
    <cellStyle name="Normal 32" xfId="21601" xr:uid="{00000000-0005-0000-0000-00008D3A0000}"/>
    <cellStyle name="Normal 33" xfId="21602" xr:uid="{00000000-0005-0000-0000-00008E3A0000}"/>
    <cellStyle name="Normal 34" xfId="21603" xr:uid="{00000000-0005-0000-0000-00008F3A0000}"/>
    <cellStyle name="Normal 35" xfId="21604" xr:uid="{00000000-0005-0000-0000-0000903A0000}"/>
    <cellStyle name="Normal 36" xfId="21605" xr:uid="{00000000-0005-0000-0000-0000913A0000}"/>
    <cellStyle name="Normal 37" xfId="21606" xr:uid="{00000000-0005-0000-0000-0000923A0000}"/>
    <cellStyle name="Normal 38" xfId="21607" xr:uid="{00000000-0005-0000-0000-0000933A0000}"/>
    <cellStyle name="Normal 39" xfId="21608" xr:uid="{00000000-0005-0000-0000-0000943A0000}"/>
    <cellStyle name="Normal 4" xfId="15" xr:uid="{00000000-0005-0000-0000-0000953A0000}"/>
    <cellStyle name="Normal 4 10" xfId="21591" xr:uid="{00000000-0005-0000-0000-0000963A0000}"/>
    <cellStyle name="Normal 4 2" xfId="14985" xr:uid="{00000000-0005-0000-0000-0000973A0000}"/>
    <cellStyle name="Normal 4 2 2" xfId="14986" xr:uid="{00000000-0005-0000-0000-0000983A0000}"/>
    <cellStyle name="Normal 4 2 2 2" xfId="14987" xr:uid="{00000000-0005-0000-0000-0000993A0000}"/>
    <cellStyle name="Normal 4 2 2 2 10" xfId="14988" xr:uid="{00000000-0005-0000-0000-00009A3A0000}"/>
    <cellStyle name="Normal 4 2 2 2 10 2" xfId="14989" xr:uid="{00000000-0005-0000-0000-00009B3A0000}"/>
    <cellStyle name="Normal 4 2 2 2 10 2 2" xfId="14990" xr:uid="{00000000-0005-0000-0000-00009C3A0000}"/>
    <cellStyle name="Normal 4 2 2 2 10 2 2 2" xfId="14991" xr:uid="{00000000-0005-0000-0000-00009D3A0000}"/>
    <cellStyle name="Normal 4 2 2 2 10 2 2_QR_TAB_1.4_1.5_1.11" xfId="14992" xr:uid="{00000000-0005-0000-0000-00009E3A0000}"/>
    <cellStyle name="Normal 4 2 2 2 10 2 3" xfId="14993" xr:uid="{00000000-0005-0000-0000-00009F3A0000}"/>
    <cellStyle name="Normal 4 2 2 2 10 2_QR_TAB_1.4_1.5_1.11" xfId="14994" xr:uid="{00000000-0005-0000-0000-0000A03A0000}"/>
    <cellStyle name="Normal 4 2 2 2 10 3" xfId="14995" xr:uid="{00000000-0005-0000-0000-0000A13A0000}"/>
    <cellStyle name="Normal 4 2 2 2 10 3 2" xfId="14996" xr:uid="{00000000-0005-0000-0000-0000A23A0000}"/>
    <cellStyle name="Normal 4 2 2 2 10 3_QR_TAB_1.4_1.5_1.11" xfId="14997" xr:uid="{00000000-0005-0000-0000-0000A33A0000}"/>
    <cellStyle name="Normal 4 2 2 2 10 4" xfId="14998" xr:uid="{00000000-0005-0000-0000-0000A43A0000}"/>
    <cellStyle name="Normal 4 2 2 2 10_QR_TAB_1.4_1.5_1.11" xfId="14999" xr:uid="{00000000-0005-0000-0000-0000A53A0000}"/>
    <cellStyle name="Normal 4 2 2 2 11" xfId="15000" xr:uid="{00000000-0005-0000-0000-0000A63A0000}"/>
    <cellStyle name="Normal 4 2 2 2 11 2" xfId="15001" xr:uid="{00000000-0005-0000-0000-0000A73A0000}"/>
    <cellStyle name="Normal 4 2 2 2 11 2 2" xfId="15002" xr:uid="{00000000-0005-0000-0000-0000A83A0000}"/>
    <cellStyle name="Normal 4 2 2 2 11 2 2 2" xfId="15003" xr:uid="{00000000-0005-0000-0000-0000A93A0000}"/>
    <cellStyle name="Normal 4 2 2 2 11 2 2_QR_TAB_1.4_1.5_1.11" xfId="15004" xr:uid="{00000000-0005-0000-0000-0000AA3A0000}"/>
    <cellStyle name="Normal 4 2 2 2 11 2 3" xfId="15005" xr:uid="{00000000-0005-0000-0000-0000AB3A0000}"/>
    <cellStyle name="Normal 4 2 2 2 11 2_QR_TAB_1.4_1.5_1.11" xfId="15006" xr:uid="{00000000-0005-0000-0000-0000AC3A0000}"/>
    <cellStyle name="Normal 4 2 2 2 11_QR_TAB_1.4_1.5_1.11" xfId="15007" xr:uid="{00000000-0005-0000-0000-0000AD3A0000}"/>
    <cellStyle name="Normal 4 2 2 2 12" xfId="15008" xr:uid="{00000000-0005-0000-0000-0000AE3A0000}"/>
    <cellStyle name="Normal 4 2 2 2 12 2" xfId="15009" xr:uid="{00000000-0005-0000-0000-0000AF3A0000}"/>
    <cellStyle name="Normal 4 2 2 2 12 2 2" xfId="15010" xr:uid="{00000000-0005-0000-0000-0000B03A0000}"/>
    <cellStyle name="Normal 4 2 2 2 12 2_QR_TAB_1.4_1.5_1.11" xfId="15011" xr:uid="{00000000-0005-0000-0000-0000B13A0000}"/>
    <cellStyle name="Normal 4 2 2 2 12 3" xfId="15012" xr:uid="{00000000-0005-0000-0000-0000B23A0000}"/>
    <cellStyle name="Normal 4 2 2 2 12_QR_TAB_1.4_1.5_1.11" xfId="15013" xr:uid="{00000000-0005-0000-0000-0000B33A0000}"/>
    <cellStyle name="Normal 4 2 2 2 13" xfId="15014" xr:uid="{00000000-0005-0000-0000-0000B43A0000}"/>
    <cellStyle name="Normal 4 2 2 2 13 2" xfId="15015" xr:uid="{00000000-0005-0000-0000-0000B53A0000}"/>
    <cellStyle name="Normal 4 2 2 2 13_QR_TAB_1.4_1.5_1.11" xfId="15016" xr:uid="{00000000-0005-0000-0000-0000B63A0000}"/>
    <cellStyle name="Normal 4 2 2 2 14" xfId="15017" xr:uid="{00000000-0005-0000-0000-0000B73A0000}"/>
    <cellStyle name="Normal 4 2 2 2 2" xfId="15018" xr:uid="{00000000-0005-0000-0000-0000B83A0000}"/>
    <cellStyle name="Normal 4 2 2 2 2 10" xfId="15019" xr:uid="{00000000-0005-0000-0000-0000B93A0000}"/>
    <cellStyle name="Normal 4 2 2 2 2 10 2" xfId="15020" xr:uid="{00000000-0005-0000-0000-0000BA3A0000}"/>
    <cellStyle name="Normal 4 2 2 2 2 10 2 2" xfId="15021" xr:uid="{00000000-0005-0000-0000-0000BB3A0000}"/>
    <cellStyle name="Normal 4 2 2 2 2 10 2 2 2" xfId="15022" xr:uid="{00000000-0005-0000-0000-0000BC3A0000}"/>
    <cellStyle name="Normal 4 2 2 2 2 10 2 2_QR_TAB_1.4_1.5_1.11" xfId="15023" xr:uid="{00000000-0005-0000-0000-0000BD3A0000}"/>
    <cellStyle name="Normal 4 2 2 2 2 10 2 3" xfId="15024" xr:uid="{00000000-0005-0000-0000-0000BE3A0000}"/>
    <cellStyle name="Normal 4 2 2 2 2 10 2_QR_TAB_1.4_1.5_1.11" xfId="15025" xr:uid="{00000000-0005-0000-0000-0000BF3A0000}"/>
    <cellStyle name="Normal 4 2 2 2 2 10_QR_TAB_1.4_1.5_1.11" xfId="15026" xr:uid="{00000000-0005-0000-0000-0000C03A0000}"/>
    <cellStyle name="Normal 4 2 2 2 2 11" xfId="15027" xr:uid="{00000000-0005-0000-0000-0000C13A0000}"/>
    <cellStyle name="Normal 4 2 2 2 2 11 2" xfId="15028" xr:uid="{00000000-0005-0000-0000-0000C23A0000}"/>
    <cellStyle name="Normal 4 2 2 2 2 11 2 2" xfId="15029" xr:uid="{00000000-0005-0000-0000-0000C33A0000}"/>
    <cellStyle name="Normal 4 2 2 2 2 11 2_QR_TAB_1.4_1.5_1.11" xfId="15030" xr:uid="{00000000-0005-0000-0000-0000C43A0000}"/>
    <cellStyle name="Normal 4 2 2 2 2 11 3" xfId="15031" xr:uid="{00000000-0005-0000-0000-0000C53A0000}"/>
    <cellStyle name="Normal 4 2 2 2 2 11_QR_TAB_1.4_1.5_1.11" xfId="15032" xr:uid="{00000000-0005-0000-0000-0000C63A0000}"/>
    <cellStyle name="Normal 4 2 2 2 2 12" xfId="15033" xr:uid="{00000000-0005-0000-0000-0000C73A0000}"/>
    <cellStyle name="Normal 4 2 2 2 2 12 2" xfId="15034" xr:uid="{00000000-0005-0000-0000-0000C83A0000}"/>
    <cellStyle name="Normal 4 2 2 2 2 12_QR_TAB_1.4_1.5_1.11" xfId="15035" xr:uid="{00000000-0005-0000-0000-0000C93A0000}"/>
    <cellStyle name="Normal 4 2 2 2 2 13" xfId="15036" xr:uid="{00000000-0005-0000-0000-0000CA3A0000}"/>
    <cellStyle name="Normal 4 2 2 2 2 2" xfId="15037" xr:uid="{00000000-0005-0000-0000-0000CB3A0000}"/>
    <cellStyle name="Normal 4 2 2 2 2 2 10" xfId="15038" xr:uid="{00000000-0005-0000-0000-0000CC3A0000}"/>
    <cellStyle name="Normal 4 2 2 2 2 2 10 2" xfId="15039" xr:uid="{00000000-0005-0000-0000-0000CD3A0000}"/>
    <cellStyle name="Normal 4 2 2 2 2 2 10 2 2" xfId="15040" xr:uid="{00000000-0005-0000-0000-0000CE3A0000}"/>
    <cellStyle name="Normal 4 2 2 2 2 2 10 2_QR_TAB_1.4_1.5_1.11" xfId="15041" xr:uid="{00000000-0005-0000-0000-0000CF3A0000}"/>
    <cellStyle name="Normal 4 2 2 2 2 2 10 3" xfId="15042" xr:uid="{00000000-0005-0000-0000-0000D03A0000}"/>
    <cellStyle name="Normal 4 2 2 2 2 2 10_QR_TAB_1.4_1.5_1.11" xfId="15043" xr:uid="{00000000-0005-0000-0000-0000D13A0000}"/>
    <cellStyle name="Normal 4 2 2 2 2 2 11" xfId="15044" xr:uid="{00000000-0005-0000-0000-0000D23A0000}"/>
    <cellStyle name="Normal 4 2 2 2 2 2 11 2" xfId="15045" xr:uid="{00000000-0005-0000-0000-0000D33A0000}"/>
    <cellStyle name="Normal 4 2 2 2 2 2 11_QR_TAB_1.4_1.5_1.11" xfId="15046" xr:uid="{00000000-0005-0000-0000-0000D43A0000}"/>
    <cellStyle name="Normal 4 2 2 2 2 2 12" xfId="15047" xr:uid="{00000000-0005-0000-0000-0000D53A0000}"/>
    <cellStyle name="Normal 4 2 2 2 2 2 2" xfId="15048" xr:uid="{00000000-0005-0000-0000-0000D63A0000}"/>
    <cellStyle name="Normal 4 2 2 2 2 2 2 2" xfId="15049" xr:uid="{00000000-0005-0000-0000-0000D73A0000}"/>
    <cellStyle name="Normal 4 2 2 2 2 2 2 2 2" xfId="15050" xr:uid="{00000000-0005-0000-0000-0000D83A0000}"/>
    <cellStyle name="Normal 4 2 2 2 2 2 2 2 2 2" xfId="15051" xr:uid="{00000000-0005-0000-0000-0000D93A0000}"/>
    <cellStyle name="Normal 4 2 2 2 2 2 2 2 2 2 2" xfId="15052" xr:uid="{00000000-0005-0000-0000-0000DA3A0000}"/>
    <cellStyle name="Normal 4 2 2 2 2 2 2 2 2 2 2 2" xfId="15053" xr:uid="{00000000-0005-0000-0000-0000DB3A0000}"/>
    <cellStyle name="Normal 4 2 2 2 2 2 2 2 2 2 2_QR_TAB_1.4_1.5_1.11" xfId="15054" xr:uid="{00000000-0005-0000-0000-0000DC3A0000}"/>
    <cellStyle name="Normal 4 2 2 2 2 2 2 2 2 2 3" xfId="15055" xr:uid="{00000000-0005-0000-0000-0000DD3A0000}"/>
    <cellStyle name="Normal 4 2 2 2 2 2 2 2 2 2_QR_TAB_1.4_1.5_1.11" xfId="15056" xr:uid="{00000000-0005-0000-0000-0000DE3A0000}"/>
    <cellStyle name="Normal 4 2 2 2 2 2 2 2 2 3" xfId="15057" xr:uid="{00000000-0005-0000-0000-0000DF3A0000}"/>
    <cellStyle name="Normal 4 2 2 2 2 2 2 2 2 3 2" xfId="15058" xr:uid="{00000000-0005-0000-0000-0000E03A0000}"/>
    <cellStyle name="Normal 4 2 2 2 2 2 2 2 2 3_QR_TAB_1.4_1.5_1.11" xfId="15059" xr:uid="{00000000-0005-0000-0000-0000E13A0000}"/>
    <cellStyle name="Normal 4 2 2 2 2 2 2 2 2 4" xfId="15060" xr:uid="{00000000-0005-0000-0000-0000E23A0000}"/>
    <cellStyle name="Normal 4 2 2 2 2 2 2 2 2_QR_TAB_1.4_1.5_1.11" xfId="15061" xr:uid="{00000000-0005-0000-0000-0000E33A0000}"/>
    <cellStyle name="Normal 4 2 2 2 2 2 2 2 3" xfId="15062" xr:uid="{00000000-0005-0000-0000-0000E43A0000}"/>
    <cellStyle name="Normal 4 2 2 2 2 2 2 2 3 2" xfId="15063" xr:uid="{00000000-0005-0000-0000-0000E53A0000}"/>
    <cellStyle name="Normal 4 2 2 2 2 2 2 2 3 2 2" xfId="15064" xr:uid="{00000000-0005-0000-0000-0000E63A0000}"/>
    <cellStyle name="Normal 4 2 2 2 2 2 2 2 3 2 2 2" xfId="15065" xr:uid="{00000000-0005-0000-0000-0000E73A0000}"/>
    <cellStyle name="Normal 4 2 2 2 2 2 2 2 3 2 2_QR_TAB_1.4_1.5_1.11" xfId="15066" xr:uid="{00000000-0005-0000-0000-0000E83A0000}"/>
    <cellStyle name="Normal 4 2 2 2 2 2 2 2 3 2 3" xfId="15067" xr:uid="{00000000-0005-0000-0000-0000E93A0000}"/>
    <cellStyle name="Normal 4 2 2 2 2 2 2 2 3 2_QR_TAB_1.4_1.5_1.11" xfId="15068" xr:uid="{00000000-0005-0000-0000-0000EA3A0000}"/>
    <cellStyle name="Normal 4 2 2 2 2 2 2 2 3_QR_TAB_1.4_1.5_1.11" xfId="15069" xr:uid="{00000000-0005-0000-0000-0000EB3A0000}"/>
    <cellStyle name="Normal 4 2 2 2 2 2 2 2 4" xfId="15070" xr:uid="{00000000-0005-0000-0000-0000EC3A0000}"/>
    <cellStyle name="Normal 4 2 2 2 2 2 2 2 4 2" xfId="15071" xr:uid="{00000000-0005-0000-0000-0000ED3A0000}"/>
    <cellStyle name="Normal 4 2 2 2 2 2 2 2 4 2 2" xfId="15072" xr:uid="{00000000-0005-0000-0000-0000EE3A0000}"/>
    <cellStyle name="Normal 4 2 2 2 2 2 2 2 4 2_QR_TAB_1.4_1.5_1.11" xfId="15073" xr:uid="{00000000-0005-0000-0000-0000EF3A0000}"/>
    <cellStyle name="Normal 4 2 2 2 2 2 2 2 4 3" xfId="15074" xr:uid="{00000000-0005-0000-0000-0000F03A0000}"/>
    <cellStyle name="Normal 4 2 2 2 2 2 2 2 4_QR_TAB_1.4_1.5_1.11" xfId="15075" xr:uid="{00000000-0005-0000-0000-0000F13A0000}"/>
    <cellStyle name="Normal 4 2 2 2 2 2 2 2 5" xfId="15076" xr:uid="{00000000-0005-0000-0000-0000F23A0000}"/>
    <cellStyle name="Normal 4 2 2 2 2 2 2 2 5 2" xfId="15077" xr:uid="{00000000-0005-0000-0000-0000F33A0000}"/>
    <cellStyle name="Normal 4 2 2 2 2 2 2 2 5_QR_TAB_1.4_1.5_1.11" xfId="15078" xr:uid="{00000000-0005-0000-0000-0000F43A0000}"/>
    <cellStyle name="Normal 4 2 2 2 2 2 2 2 6" xfId="15079" xr:uid="{00000000-0005-0000-0000-0000F53A0000}"/>
    <cellStyle name="Normal 4 2 2 2 2 2 2 2_checks flows" xfId="15080" xr:uid="{00000000-0005-0000-0000-0000F63A0000}"/>
    <cellStyle name="Normal 4 2 2 2 2 2 2 3" xfId="15081" xr:uid="{00000000-0005-0000-0000-0000F73A0000}"/>
    <cellStyle name="Normal 4 2 2 2 2 2 2 3 2" xfId="15082" xr:uid="{00000000-0005-0000-0000-0000F83A0000}"/>
    <cellStyle name="Normal 4 2 2 2 2 2 2 3 2 2" xfId="15083" xr:uid="{00000000-0005-0000-0000-0000F93A0000}"/>
    <cellStyle name="Normal 4 2 2 2 2 2 2 3 2 2 2" xfId="15084" xr:uid="{00000000-0005-0000-0000-0000FA3A0000}"/>
    <cellStyle name="Normal 4 2 2 2 2 2 2 3 2 2 2 2" xfId="15085" xr:uid="{00000000-0005-0000-0000-0000FB3A0000}"/>
    <cellStyle name="Normal 4 2 2 2 2 2 2 3 2 2 2_QR_TAB_1.4_1.5_1.11" xfId="15086" xr:uid="{00000000-0005-0000-0000-0000FC3A0000}"/>
    <cellStyle name="Normal 4 2 2 2 2 2 2 3 2 2 3" xfId="15087" xr:uid="{00000000-0005-0000-0000-0000FD3A0000}"/>
    <cellStyle name="Normal 4 2 2 2 2 2 2 3 2 2_QR_TAB_1.4_1.5_1.11" xfId="15088" xr:uid="{00000000-0005-0000-0000-0000FE3A0000}"/>
    <cellStyle name="Normal 4 2 2 2 2 2 2 3 2 3" xfId="15089" xr:uid="{00000000-0005-0000-0000-0000FF3A0000}"/>
    <cellStyle name="Normal 4 2 2 2 2 2 2 3 2 3 2" xfId="15090" xr:uid="{00000000-0005-0000-0000-0000003B0000}"/>
    <cellStyle name="Normal 4 2 2 2 2 2 2 3 2 3_QR_TAB_1.4_1.5_1.11" xfId="15091" xr:uid="{00000000-0005-0000-0000-0000013B0000}"/>
    <cellStyle name="Normal 4 2 2 2 2 2 2 3 2 4" xfId="15092" xr:uid="{00000000-0005-0000-0000-0000023B0000}"/>
    <cellStyle name="Normal 4 2 2 2 2 2 2 3 2_QR_TAB_1.4_1.5_1.11" xfId="15093" xr:uid="{00000000-0005-0000-0000-0000033B0000}"/>
    <cellStyle name="Normal 4 2 2 2 2 2 2 3 3" xfId="15094" xr:uid="{00000000-0005-0000-0000-0000043B0000}"/>
    <cellStyle name="Normal 4 2 2 2 2 2 2 3 3 2" xfId="15095" xr:uid="{00000000-0005-0000-0000-0000053B0000}"/>
    <cellStyle name="Normal 4 2 2 2 2 2 2 3 3 2 2" xfId="15096" xr:uid="{00000000-0005-0000-0000-0000063B0000}"/>
    <cellStyle name="Normal 4 2 2 2 2 2 2 3 3 2_QR_TAB_1.4_1.5_1.11" xfId="15097" xr:uid="{00000000-0005-0000-0000-0000073B0000}"/>
    <cellStyle name="Normal 4 2 2 2 2 2 2 3 3 3" xfId="15098" xr:uid="{00000000-0005-0000-0000-0000083B0000}"/>
    <cellStyle name="Normal 4 2 2 2 2 2 2 3 3_QR_TAB_1.4_1.5_1.11" xfId="15099" xr:uid="{00000000-0005-0000-0000-0000093B0000}"/>
    <cellStyle name="Normal 4 2 2 2 2 2 2 3 4" xfId="15100" xr:uid="{00000000-0005-0000-0000-00000A3B0000}"/>
    <cellStyle name="Normal 4 2 2 2 2 2 2 3 4 2" xfId="15101" xr:uid="{00000000-0005-0000-0000-00000B3B0000}"/>
    <cellStyle name="Normal 4 2 2 2 2 2 2 3 4_QR_TAB_1.4_1.5_1.11" xfId="15102" xr:uid="{00000000-0005-0000-0000-00000C3B0000}"/>
    <cellStyle name="Normal 4 2 2 2 2 2 2 3 5" xfId="15103" xr:uid="{00000000-0005-0000-0000-00000D3B0000}"/>
    <cellStyle name="Normal 4 2 2 2 2 2 2 3_checks flows" xfId="15104" xr:uid="{00000000-0005-0000-0000-00000E3B0000}"/>
    <cellStyle name="Normal 4 2 2 2 2 2 2 4" xfId="15105" xr:uid="{00000000-0005-0000-0000-00000F3B0000}"/>
    <cellStyle name="Normal 4 2 2 2 2 2 2 4 2" xfId="15106" xr:uid="{00000000-0005-0000-0000-0000103B0000}"/>
    <cellStyle name="Normal 4 2 2 2 2 2 2 4 2 2" xfId="15107" xr:uid="{00000000-0005-0000-0000-0000113B0000}"/>
    <cellStyle name="Normal 4 2 2 2 2 2 2 4 2 2 2" xfId="15108" xr:uid="{00000000-0005-0000-0000-0000123B0000}"/>
    <cellStyle name="Normal 4 2 2 2 2 2 2 4 2 2_QR_TAB_1.4_1.5_1.11" xfId="15109" xr:uid="{00000000-0005-0000-0000-0000133B0000}"/>
    <cellStyle name="Normal 4 2 2 2 2 2 2 4 2 3" xfId="15110" xr:uid="{00000000-0005-0000-0000-0000143B0000}"/>
    <cellStyle name="Normal 4 2 2 2 2 2 2 4 2_QR_TAB_1.4_1.5_1.11" xfId="15111" xr:uid="{00000000-0005-0000-0000-0000153B0000}"/>
    <cellStyle name="Normal 4 2 2 2 2 2 2 4 3" xfId="15112" xr:uid="{00000000-0005-0000-0000-0000163B0000}"/>
    <cellStyle name="Normal 4 2 2 2 2 2 2 4 3 2" xfId="15113" xr:uid="{00000000-0005-0000-0000-0000173B0000}"/>
    <cellStyle name="Normal 4 2 2 2 2 2 2 4 3_QR_TAB_1.4_1.5_1.11" xfId="15114" xr:uid="{00000000-0005-0000-0000-0000183B0000}"/>
    <cellStyle name="Normal 4 2 2 2 2 2 2 4 4" xfId="15115" xr:uid="{00000000-0005-0000-0000-0000193B0000}"/>
    <cellStyle name="Normal 4 2 2 2 2 2 2 4_QR_TAB_1.4_1.5_1.11" xfId="15116" xr:uid="{00000000-0005-0000-0000-00001A3B0000}"/>
    <cellStyle name="Normal 4 2 2 2 2 2 2 5" xfId="15117" xr:uid="{00000000-0005-0000-0000-00001B3B0000}"/>
    <cellStyle name="Normal 4 2 2 2 2 2 2 5 2" xfId="15118" xr:uid="{00000000-0005-0000-0000-00001C3B0000}"/>
    <cellStyle name="Normal 4 2 2 2 2 2 2 5 2 2" xfId="15119" xr:uid="{00000000-0005-0000-0000-00001D3B0000}"/>
    <cellStyle name="Normal 4 2 2 2 2 2 2 5 2 2 2" xfId="15120" xr:uid="{00000000-0005-0000-0000-00001E3B0000}"/>
    <cellStyle name="Normal 4 2 2 2 2 2 2 5 2 2_QR_TAB_1.4_1.5_1.11" xfId="15121" xr:uid="{00000000-0005-0000-0000-00001F3B0000}"/>
    <cellStyle name="Normal 4 2 2 2 2 2 2 5 2 3" xfId="15122" xr:uid="{00000000-0005-0000-0000-0000203B0000}"/>
    <cellStyle name="Normal 4 2 2 2 2 2 2 5 2_QR_TAB_1.4_1.5_1.11" xfId="15123" xr:uid="{00000000-0005-0000-0000-0000213B0000}"/>
    <cellStyle name="Normal 4 2 2 2 2 2 2 5_QR_TAB_1.4_1.5_1.11" xfId="15124" xr:uid="{00000000-0005-0000-0000-0000223B0000}"/>
    <cellStyle name="Normal 4 2 2 2 2 2 2 6" xfId="15125" xr:uid="{00000000-0005-0000-0000-0000233B0000}"/>
    <cellStyle name="Normal 4 2 2 2 2 2 2 6 2" xfId="15126" xr:uid="{00000000-0005-0000-0000-0000243B0000}"/>
    <cellStyle name="Normal 4 2 2 2 2 2 2 6 2 2" xfId="15127" xr:uid="{00000000-0005-0000-0000-0000253B0000}"/>
    <cellStyle name="Normal 4 2 2 2 2 2 2 6 2_QR_TAB_1.4_1.5_1.11" xfId="15128" xr:uid="{00000000-0005-0000-0000-0000263B0000}"/>
    <cellStyle name="Normal 4 2 2 2 2 2 2 6 3" xfId="15129" xr:uid="{00000000-0005-0000-0000-0000273B0000}"/>
    <cellStyle name="Normal 4 2 2 2 2 2 2 6_QR_TAB_1.4_1.5_1.11" xfId="15130" xr:uid="{00000000-0005-0000-0000-0000283B0000}"/>
    <cellStyle name="Normal 4 2 2 2 2 2 2 7" xfId="15131" xr:uid="{00000000-0005-0000-0000-0000293B0000}"/>
    <cellStyle name="Normal 4 2 2 2 2 2 2 7 2" xfId="15132" xr:uid="{00000000-0005-0000-0000-00002A3B0000}"/>
    <cellStyle name="Normal 4 2 2 2 2 2 2 7_QR_TAB_1.4_1.5_1.11" xfId="15133" xr:uid="{00000000-0005-0000-0000-00002B3B0000}"/>
    <cellStyle name="Normal 4 2 2 2 2 2 2 8" xfId="15134" xr:uid="{00000000-0005-0000-0000-00002C3B0000}"/>
    <cellStyle name="Normal 4 2 2 2 2 2 2_checks flows" xfId="15135" xr:uid="{00000000-0005-0000-0000-00002D3B0000}"/>
    <cellStyle name="Normal 4 2 2 2 2 2 3" xfId="15136" xr:uid="{00000000-0005-0000-0000-00002E3B0000}"/>
    <cellStyle name="Normal 4 2 2 2 2 2 3 2" xfId="15137" xr:uid="{00000000-0005-0000-0000-00002F3B0000}"/>
    <cellStyle name="Normal 4 2 2 2 2 2 3 2 2" xfId="15138" xr:uid="{00000000-0005-0000-0000-0000303B0000}"/>
    <cellStyle name="Normal 4 2 2 2 2 2 3 2 2 2" xfId="15139" xr:uid="{00000000-0005-0000-0000-0000313B0000}"/>
    <cellStyle name="Normal 4 2 2 2 2 2 3 2 2 2 2" xfId="15140" xr:uid="{00000000-0005-0000-0000-0000323B0000}"/>
    <cellStyle name="Normal 4 2 2 2 2 2 3 2 2 2_QR_TAB_1.4_1.5_1.11" xfId="15141" xr:uid="{00000000-0005-0000-0000-0000333B0000}"/>
    <cellStyle name="Normal 4 2 2 2 2 2 3 2 2 3" xfId="15142" xr:uid="{00000000-0005-0000-0000-0000343B0000}"/>
    <cellStyle name="Normal 4 2 2 2 2 2 3 2 2_QR_TAB_1.4_1.5_1.11" xfId="15143" xr:uid="{00000000-0005-0000-0000-0000353B0000}"/>
    <cellStyle name="Normal 4 2 2 2 2 2 3 2 3" xfId="15144" xr:uid="{00000000-0005-0000-0000-0000363B0000}"/>
    <cellStyle name="Normal 4 2 2 2 2 2 3 2 3 2" xfId="15145" xr:uid="{00000000-0005-0000-0000-0000373B0000}"/>
    <cellStyle name="Normal 4 2 2 2 2 2 3 2 3_QR_TAB_1.4_1.5_1.11" xfId="15146" xr:uid="{00000000-0005-0000-0000-0000383B0000}"/>
    <cellStyle name="Normal 4 2 2 2 2 2 3 2 4" xfId="15147" xr:uid="{00000000-0005-0000-0000-0000393B0000}"/>
    <cellStyle name="Normal 4 2 2 2 2 2 3 2_QR_TAB_1.4_1.5_1.11" xfId="15148" xr:uid="{00000000-0005-0000-0000-00003A3B0000}"/>
    <cellStyle name="Normal 4 2 2 2 2 2 3 3" xfId="15149" xr:uid="{00000000-0005-0000-0000-00003B3B0000}"/>
    <cellStyle name="Normal 4 2 2 2 2 2 3 3 2" xfId="15150" xr:uid="{00000000-0005-0000-0000-00003C3B0000}"/>
    <cellStyle name="Normal 4 2 2 2 2 2 3 3 2 2" xfId="15151" xr:uid="{00000000-0005-0000-0000-00003D3B0000}"/>
    <cellStyle name="Normal 4 2 2 2 2 2 3 3 2 2 2" xfId="15152" xr:uid="{00000000-0005-0000-0000-00003E3B0000}"/>
    <cellStyle name="Normal 4 2 2 2 2 2 3 3 2 2_QR_TAB_1.4_1.5_1.11" xfId="15153" xr:uid="{00000000-0005-0000-0000-00003F3B0000}"/>
    <cellStyle name="Normal 4 2 2 2 2 2 3 3 2 3" xfId="15154" xr:uid="{00000000-0005-0000-0000-0000403B0000}"/>
    <cellStyle name="Normal 4 2 2 2 2 2 3 3 2_QR_TAB_1.4_1.5_1.11" xfId="15155" xr:uid="{00000000-0005-0000-0000-0000413B0000}"/>
    <cellStyle name="Normal 4 2 2 2 2 2 3 3_QR_TAB_1.4_1.5_1.11" xfId="15156" xr:uid="{00000000-0005-0000-0000-0000423B0000}"/>
    <cellStyle name="Normal 4 2 2 2 2 2 3 4" xfId="15157" xr:uid="{00000000-0005-0000-0000-0000433B0000}"/>
    <cellStyle name="Normal 4 2 2 2 2 2 3 4 2" xfId="15158" xr:uid="{00000000-0005-0000-0000-0000443B0000}"/>
    <cellStyle name="Normal 4 2 2 2 2 2 3 4 2 2" xfId="15159" xr:uid="{00000000-0005-0000-0000-0000453B0000}"/>
    <cellStyle name="Normal 4 2 2 2 2 2 3 4 2_QR_TAB_1.4_1.5_1.11" xfId="15160" xr:uid="{00000000-0005-0000-0000-0000463B0000}"/>
    <cellStyle name="Normal 4 2 2 2 2 2 3 4 3" xfId="15161" xr:uid="{00000000-0005-0000-0000-0000473B0000}"/>
    <cellStyle name="Normal 4 2 2 2 2 2 3 4_QR_TAB_1.4_1.5_1.11" xfId="15162" xr:uid="{00000000-0005-0000-0000-0000483B0000}"/>
    <cellStyle name="Normal 4 2 2 2 2 2 3 5" xfId="15163" xr:uid="{00000000-0005-0000-0000-0000493B0000}"/>
    <cellStyle name="Normal 4 2 2 2 2 2 3 5 2" xfId="15164" xr:uid="{00000000-0005-0000-0000-00004A3B0000}"/>
    <cellStyle name="Normal 4 2 2 2 2 2 3 5_QR_TAB_1.4_1.5_1.11" xfId="15165" xr:uid="{00000000-0005-0000-0000-00004B3B0000}"/>
    <cellStyle name="Normal 4 2 2 2 2 2 3 6" xfId="15166" xr:uid="{00000000-0005-0000-0000-00004C3B0000}"/>
    <cellStyle name="Normal 4 2 2 2 2 2 3_checks flows" xfId="15167" xr:uid="{00000000-0005-0000-0000-00004D3B0000}"/>
    <cellStyle name="Normal 4 2 2 2 2 2 4" xfId="15168" xr:uid="{00000000-0005-0000-0000-00004E3B0000}"/>
    <cellStyle name="Normal 4 2 2 2 2 2 4 2" xfId="15169" xr:uid="{00000000-0005-0000-0000-00004F3B0000}"/>
    <cellStyle name="Normal 4 2 2 2 2 2 4 2 2" xfId="15170" xr:uid="{00000000-0005-0000-0000-0000503B0000}"/>
    <cellStyle name="Normal 4 2 2 2 2 2 4 2 2 2" xfId="15171" xr:uid="{00000000-0005-0000-0000-0000513B0000}"/>
    <cellStyle name="Normal 4 2 2 2 2 2 4 2 2 2 2" xfId="15172" xr:uid="{00000000-0005-0000-0000-0000523B0000}"/>
    <cellStyle name="Normal 4 2 2 2 2 2 4 2 2 2_QR_TAB_1.4_1.5_1.11" xfId="15173" xr:uid="{00000000-0005-0000-0000-0000533B0000}"/>
    <cellStyle name="Normal 4 2 2 2 2 2 4 2 2 3" xfId="15174" xr:uid="{00000000-0005-0000-0000-0000543B0000}"/>
    <cellStyle name="Normal 4 2 2 2 2 2 4 2 2_QR_TAB_1.4_1.5_1.11" xfId="15175" xr:uid="{00000000-0005-0000-0000-0000553B0000}"/>
    <cellStyle name="Normal 4 2 2 2 2 2 4 2 3" xfId="15176" xr:uid="{00000000-0005-0000-0000-0000563B0000}"/>
    <cellStyle name="Normal 4 2 2 2 2 2 4 2 3 2" xfId="15177" xr:uid="{00000000-0005-0000-0000-0000573B0000}"/>
    <cellStyle name="Normal 4 2 2 2 2 2 4 2 3_QR_TAB_1.4_1.5_1.11" xfId="15178" xr:uid="{00000000-0005-0000-0000-0000583B0000}"/>
    <cellStyle name="Normal 4 2 2 2 2 2 4 2 4" xfId="15179" xr:uid="{00000000-0005-0000-0000-0000593B0000}"/>
    <cellStyle name="Normal 4 2 2 2 2 2 4 2_QR_TAB_1.4_1.5_1.11" xfId="15180" xr:uid="{00000000-0005-0000-0000-00005A3B0000}"/>
    <cellStyle name="Normal 4 2 2 2 2 2 4 3" xfId="15181" xr:uid="{00000000-0005-0000-0000-00005B3B0000}"/>
    <cellStyle name="Normal 4 2 2 2 2 2 4 3 2" xfId="15182" xr:uid="{00000000-0005-0000-0000-00005C3B0000}"/>
    <cellStyle name="Normal 4 2 2 2 2 2 4 3 2 2" xfId="15183" xr:uid="{00000000-0005-0000-0000-00005D3B0000}"/>
    <cellStyle name="Normal 4 2 2 2 2 2 4 3 2 2 2" xfId="15184" xr:uid="{00000000-0005-0000-0000-00005E3B0000}"/>
    <cellStyle name="Normal 4 2 2 2 2 2 4 3 2 2_QR_TAB_1.4_1.5_1.11" xfId="15185" xr:uid="{00000000-0005-0000-0000-00005F3B0000}"/>
    <cellStyle name="Normal 4 2 2 2 2 2 4 3 2 3" xfId="15186" xr:uid="{00000000-0005-0000-0000-0000603B0000}"/>
    <cellStyle name="Normal 4 2 2 2 2 2 4 3 2_QR_TAB_1.4_1.5_1.11" xfId="15187" xr:uid="{00000000-0005-0000-0000-0000613B0000}"/>
    <cellStyle name="Normal 4 2 2 2 2 2 4 3_QR_TAB_1.4_1.5_1.11" xfId="15188" xr:uid="{00000000-0005-0000-0000-0000623B0000}"/>
    <cellStyle name="Normal 4 2 2 2 2 2 4 4" xfId="15189" xr:uid="{00000000-0005-0000-0000-0000633B0000}"/>
    <cellStyle name="Normal 4 2 2 2 2 2 4 4 2" xfId="15190" xr:uid="{00000000-0005-0000-0000-0000643B0000}"/>
    <cellStyle name="Normal 4 2 2 2 2 2 4 4 2 2" xfId="15191" xr:uid="{00000000-0005-0000-0000-0000653B0000}"/>
    <cellStyle name="Normal 4 2 2 2 2 2 4 4 2_QR_TAB_1.4_1.5_1.11" xfId="15192" xr:uid="{00000000-0005-0000-0000-0000663B0000}"/>
    <cellStyle name="Normal 4 2 2 2 2 2 4 4 3" xfId="15193" xr:uid="{00000000-0005-0000-0000-0000673B0000}"/>
    <cellStyle name="Normal 4 2 2 2 2 2 4 4_QR_TAB_1.4_1.5_1.11" xfId="15194" xr:uid="{00000000-0005-0000-0000-0000683B0000}"/>
    <cellStyle name="Normal 4 2 2 2 2 2 4 5" xfId="15195" xr:uid="{00000000-0005-0000-0000-0000693B0000}"/>
    <cellStyle name="Normal 4 2 2 2 2 2 4 5 2" xfId="15196" xr:uid="{00000000-0005-0000-0000-00006A3B0000}"/>
    <cellStyle name="Normal 4 2 2 2 2 2 4 5_QR_TAB_1.4_1.5_1.11" xfId="15197" xr:uid="{00000000-0005-0000-0000-00006B3B0000}"/>
    <cellStyle name="Normal 4 2 2 2 2 2 4 6" xfId="15198" xr:uid="{00000000-0005-0000-0000-00006C3B0000}"/>
    <cellStyle name="Normal 4 2 2 2 2 2 4_checks flows" xfId="15199" xr:uid="{00000000-0005-0000-0000-00006D3B0000}"/>
    <cellStyle name="Normal 4 2 2 2 2 2 5" xfId="15200" xr:uid="{00000000-0005-0000-0000-00006E3B0000}"/>
    <cellStyle name="Normal 4 2 2 2 2 2 5 2" xfId="15201" xr:uid="{00000000-0005-0000-0000-00006F3B0000}"/>
    <cellStyle name="Normal 4 2 2 2 2 2 5 2 2" xfId="15202" xr:uid="{00000000-0005-0000-0000-0000703B0000}"/>
    <cellStyle name="Normal 4 2 2 2 2 2 5 2 2 2" xfId="15203" xr:uid="{00000000-0005-0000-0000-0000713B0000}"/>
    <cellStyle name="Normal 4 2 2 2 2 2 5 2 2 2 2" xfId="15204" xr:uid="{00000000-0005-0000-0000-0000723B0000}"/>
    <cellStyle name="Normal 4 2 2 2 2 2 5 2 2 2_QR_TAB_1.4_1.5_1.11" xfId="15205" xr:uid="{00000000-0005-0000-0000-0000733B0000}"/>
    <cellStyle name="Normal 4 2 2 2 2 2 5 2 2 3" xfId="15206" xr:uid="{00000000-0005-0000-0000-0000743B0000}"/>
    <cellStyle name="Normal 4 2 2 2 2 2 5 2 2_QR_TAB_1.4_1.5_1.11" xfId="15207" xr:uid="{00000000-0005-0000-0000-0000753B0000}"/>
    <cellStyle name="Normal 4 2 2 2 2 2 5 2 3" xfId="15208" xr:uid="{00000000-0005-0000-0000-0000763B0000}"/>
    <cellStyle name="Normal 4 2 2 2 2 2 5 2 3 2" xfId="15209" xr:uid="{00000000-0005-0000-0000-0000773B0000}"/>
    <cellStyle name="Normal 4 2 2 2 2 2 5 2 3_QR_TAB_1.4_1.5_1.11" xfId="15210" xr:uid="{00000000-0005-0000-0000-0000783B0000}"/>
    <cellStyle name="Normal 4 2 2 2 2 2 5 2 4" xfId="15211" xr:uid="{00000000-0005-0000-0000-0000793B0000}"/>
    <cellStyle name="Normal 4 2 2 2 2 2 5 2_QR_TAB_1.4_1.5_1.11" xfId="15212" xr:uid="{00000000-0005-0000-0000-00007A3B0000}"/>
    <cellStyle name="Normal 4 2 2 2 2 2 5 3" xfId="15213" xr:uid="{00000000-0005-0000-0000-00007B3B0000}"/>
    <cellStyle name="Normal 4 2 2 2 2 2 5 3 2" xfId="15214" xr:uid="{00000000-0005-0000-0000-00007C3B0000}"/>
    <cellStyle name="Normal 4 2 2 2 2 2 5 3 2 2" xfId="15215" xr:uid="{00000000-0005-0000-0000-00007D3B0000}"/>
    <cellStyle name="Normal 4 2 2 2 2 2 5 3 2 2 2" xfId="15216" xr:uid="{00000000-0005-0000-0000-00007E3B0000}"/>
    <cellStyle name="Normal 4 2 2 2 2 2 5 3 2 2_QR_TAB_1.4_1.5_1.11" xfId="15217" xr:uid="{00000000-0005-0000-0000-00007F3B0000}"/>
    <cellStyle name="Normal 4 2 2 2 2 2 5 3 2 3" xfId="15218" xr:uid="{00000000-0005-0000-0000-0000803B0000}"/>
    <cellStyle name="Normal 4 2 2 2 2 2 5 3 2_QR_TAB_1.4_1.5_1.11" xfId="15219" xr:uid="{00000000-0005-0000-0000-0000813B0000}"/>
    <cellStyle name="Normal 4 2 2 2 2 2 5 3_QR_TAB_1.4_1.5_1.11" xfId="15220" xr:uid="{00000000-0005-0000-0000-0000823B0000}"/>
    <cellStyle name="Normal 4 2 2 2 2 2 5 4" xfId="15221" xr:uid="{00000000-0005-0000-0000-0000833B0000}"/>
    <cellStyle name="Normal 4 2 2 2 2 2 5 4 2" xfId="15222" xr:uid="{00000000-0005-0000-0000-0000843B0000}"/>
    <cellStyle name="Normal 4 2 2 2 2 2 5 4 2 2" xfId="15223" xr:uid="{00000000-0005-0000-0000-0000853B0000}"/>
    <cellStyle name="Normal 4 2 2 2 2 2 5 4 2_QR_TAB_1.4_1.5_1.11" xfId="15224" xr:uid="{00000000-0005-0000-0000-0000863B0000}"/>
    <cellStyle name="Normal 4 2 2 2 2 2 5 4 3" xfId="15225" xr:uid="{00000000-0005-0000-0000-0000873B0000}"/>
    <cellStyle name="Normal 4 2 2 2 2 2 5 4_QR_TAB_1.4_1.5_1.11" xfId="15226" xr:uid="{00000000-0005-0000-0000-0000883B0000}"/>
    <cellStyle name="Normal 4 2 2 2 2 2 5 5" xfId="15227" xr:uid="{00000000-0005-0000-0000-0000893B0000}"/>
    <cellStyle name="Normal 4 2 2 2 2 2 5 5 2" xfId="15228" xr:uid="{00000000-0005-0000-0000-00008A3B0000}"/>
    <cellStyle name="Normal 4 2 2 2 2 2 5 5_QR_TAB_1.4_1.5_1.11" xfId="15229" xr:uid="{00000000-0005-0000-0000-00008B3B0000}"/>
    <cellStyle name="Normal 4 2 2 2 2 2 5 6" xfId="15230" xr:uid="{00000000-0005-0000-0000-00008C3B0000}"/>
    <cellStyle name="Normal 4 2 2 2 2 2 5_checks flows" xfId="15231" xr:uid="{00000000-0005-0000-0000-00008D3B0000}"/>
    <cellStyle name="Normal 4 2 2 2 2 2 6" xfId="15232" xr:uid="{00000000-0005-0000-0000-00008E3B0000}"/>
    <cellStyle name="Normal 4 2 2 2 2 2 6 2" xfId="15233" xr:uid="{00000000-0005-0000-0000-00008F3B0000}"/>
    <cellStyle name="Normal 4 2 2 2 2 2 6 2 2" xfId="15234" xr:uid="{00000000-0005-0000-0000-0000903B0000}"/>
    <cellStyle name="Normal 4 2 2 2 2 2 6 2 2 2" xfId="15235" xr:uid="{00000000-0005-0000-0000-0000913B0000}"/>
    <cellStyle name="Normal 4 2 2 2 2 2 6 2 2 2 2" xfId="15236" xr:uid="{00000000-0005-0000-0000-0000923B0000}"/>
    <cellStyle name="Normal 4 2 2 2 2 2 6 2 2 2_QR_TAB_1.4_1.5_1.11" xfId="15237" xr:uid="{00000000-0005-0000-0000-0000933B0000}"/>
    <cellStyle name="Normal 4 2 2 2 2 2 6 2 2 3" xfId="15238" xr:uid="{00000000-0005-0000-0000-0000943B0000}"/>
    <cellStyle name="Normal 4 2 2 2 2 2 6 2 2_QR_TAB_1.4_1.5_1.11" xfId="15239" xr:uid="{00000000-0005-0000-0000-0000953B0000}"/>
    <cellStyle name="Normal 4 2 2 2 2 2 6 2 3" xfId="15240" xr:uid="{00000000-0005-0000-0000-0000963B0000}"/>
    <cellStyle name="Normal 4 2 2 2 2 2 6 2 3 2" xfId="15241" xr:uid="{00000000-0005-0000-0000-0000973B0000}"/>
    <cellStyle name="Normal 4 2 2 2 2 2 6 2 3_QR_TAB_1.4_1.5_1.11" xfId="15242" xr:uid="{00000000-0005-0000-0000-0000983B0000}"/>
    <cellStyle name="Normal 4 2 2 2 2 2 6 2 4" xfId="15243" xr:uid="{00000000-0005-0000-0000-0000993B0000}"/>
    <cellStyle name="Normal 4 2 2 2 2 2 6 2_QR_TAB_1.4_1.5_1.11" xfId="15244" xr:uid="{00000000-0005-0000-0000-00009A3B0000}"/>
    <cellStyle name="Normal 4 2 2 2 2 2 6 3" xfId="15245" xr:uid="{00000000-0005-0000-0000-00009B3B0000}"/>
    <cellStyle name="Normal 4 2 2 2 2 2 6 3 2" xfId="15246" xr:uid="{00000000-0005-0000-0000-00009C3B0000}"/>
    <cellStyle name="Normal 4 2 2 2 2 2 6 3 2 2" xfId="15247" xr:uid="{00000000-0005-0000-0000-00009D3B0000}"/>
    <cellStyle name="Normal 4 2 2 2 2 2 6 3 2 2 2" xfId="15248" xr:uid="{00000000-0005-0000-0000-00009E3B0000}"/>
    <cellStyle name="Normal 4 2 2 2 2 2 6 3 2 2_QR_TAB_1.4_1.5_1.11" xfId="15249" xr:uid="{00000000-0005-0000-0000-00009F3B0000}"/>
    <cellStyle name="Normal 4 2 2 2 2 2 6 3 2 3" xfId="15250" xr:uid="{00000000-0005-0000-0000-0000A03B0000}"/>
    <cellStyle name="Normal 4 2 2 2 2 2 6 3 2_QR_TAB_1.4_1.5_1.11" xfId="15251" xr:uid="{00000000-0005-0000-0000-0000A13B0000}"/>
    <cellStyle name="Normal 4 2 2 2 2 2 6 3_QR_TAB_1.4_1.5_1.11" xfId="15252" xr:uid="{00000000-0005-0000-0000-0000A23B0000}"/>
    <cellStyle name="Normal 4 2 2 2 2 2 6 4" xfId="15253" xr:uid="{00000000-0005-0000-0000-0000A33B0000}"/>
    <cellStyle name="Normal 4 2 2 2 2 2 6 4 2" xfId="15254" xr:uid="{00000000-0005-0000-0000-0000A43B0000}"/>
    <cellStyle name="Normal 4 2 2 2 2 2 6 4 2 2" xfId="15255" xr:uid="{00000000-0005-0000-0000-0000A53B0000}"/>
    <cellStyle name="Normal 4 2 2 2 2 2 6 4 2_QR_TAB_1.4_1.5_1.11" xfId="15256" xr:uid="{00000000-0005-0000-0000-0000A63B0000}"/>
    <cellStyle name="Normal 4 2 2 2 2 2 6 4 3" xfId="15257" xr:uid="{00000000-0005-0000-0000-0000A73B0000}"/>
    <cellStyle name="Normal 4 2 2 2 2 2 6 4_QR_TAB_1.4_1.5_1.11" xfId="15258" xr:uid="{00000000-0005-0000-0000-0000A83B0000}"/>
    <cellStyle name="Normal 4 2 2 2 2 2 6 5" xfId="15259" xr:uid="{00000000-0005-0000-0000-0000A93B0000}"/>
    <cellStyle name="Normal 4 2 2 2 2 2 6 5 2" xfId="15260" xr:uid="{00000000-0005-0000-0000-0000AA3B0000}"/>
    <cellStyle name="Normal 4 2 2 2 2 2 6 5_QR_TAB_1.4_1.5_1.11" xfId="15261" xr:uid="{00000000-0005-0000-0000-0000AB3B0000}"/>
    <cellStyle name="Normal 4 2 2 2 2 2 6 6" xfId="15262" xr:uid="{00000000-0005-0000-0000-0000AC3B0000}"/>
    <cellStyle name="Normal 4 2 2 2 2 2 6_checks flows" xfId="15263" xr:uid="{00000000-0005-0000-0000-0000AD3B0000}"/>
    <cellStyle name="Normal 4 2 2 2 2 2 7" xfId="15264" xr:uid="{00000000-0005-0000-0000-0000AE3B0000}"/>
    <cellStyle name="Normal 4 2 2 2 2 2 7 2" xfId="15265" xr:uid="{00000000-0005-0000-0000-0000AF3B0000}"/>
    <cellStyle name="Normal 4 2 2 2 2 2 7 2 2" xfId="15266" xr:uid="{00000000-0005-0000-0000-0000B03B0000}"/>
    <cellStyle name="Normal 4 2 2 2 2 2 7 2 2 2" xfId="15267" xr:uid="{00000000-0005-0000-0000-0000B13B0000}"/>
    <cellStyle name="Normal 4 2 2 2 2 2 7 2 2 2 2" xfId="15268" xr:uid="{00000000-0005-0000-0000-0000B23B0000}"/>
    <cellStyle name="Normal 4 2 2 2 2 2 7 2 2 2_QR_TAB_1.4_1.5_1.11" xfId="15269" xr:uid="{00000000-0005-0000-0000-0000B33B0000}"/>
    <cellStyle name="Normal 4 2 2 2 2 2 7 2 2 3" xfId="15270" xr:uid="{00000000-0005-0000-0000-0000B43B0000}"/>
    <cellStyle name="Normal 4 2 2 2 2 2 7 2 2_QR_TAB_1.4_1.5_1.11" xfId="15271" xr:uid="{00000000-0005-0000-0000-0000B53B0000}"/>
    <cellStyle name="Normal 4 2 2 2 2 2 7 2 3" xfId="15272" xr:uid="{00000000-0005-0000-0000-0000B63B0000}"/>
    <cellStyle name="Normal 4 2 2 2 2 2 7 2 3 2" xfId="15273" xr:uid="{00000000-0005-0000-0000-0000B73B0000}"/>
    <cellStyle name="Normal 4 2 2 2 2 2 7 2 3_QR_TAB_1.4_1.5_1.11" xfId="15274" xr:uid="{00000000-0005-0000-0000-0000B83B0000}"/>
    <cellStyle name="Normal 4 2 2 2 2 2 7 2 4" xfId="15275" xr:uid="{00000000-0005-0000-0000-0000B93B0000}"/>
    <cellStyle name="Normal 4 2 2 2 2 2 7 2_QR_TAB_1.4_1.5_1.11" xfId="15276" xr:uid="{00000000-0005-0000-0000-0000BA3B0000}"/>
    <cellStyle name="Normal 4 2 2 2 2 2 7 3" xfId="15277" xr:uid="{00000000-0005-0000-0000-0000BB3B0000}"/>
    <cellStyle name="Normal 4 2 2 2 2 2 7 3 2" xfId="15278" xr:uid="{00000000-0005-0000-0000-0000BC3B0000}"/>
    <cellStyle name="Normal 4 2 2 2 2 2 7 3 2 2" xfId="15279" xr:uid="{00000000-0005-0000-0000-0000BD3B0000}"/>
    <cellStyle name="Normal 4 2 2 2 2 2 7 3 2_QR_TAB_1.4_1.5_1.11" xfId="15280" xr:uid="{00000000-0005-0000-0000-0000BE3B0000}"/>
    <cellStyle name="Normal 4 2 2 2 2 2 7 3 3" xfId="15281" xr:uid="{00000000-0005-0000-0000-0000BF3B0000}"/>
    <cellStyle name="Normal 4 2 2 2 2 2 7 3_QR_TAB_1.4_1.5_1.11" xfId="15282" xr:uid="{00000000-0005-0000-0000-0000C03B0000}"/>
    <cellStyle name="Normal 4 2 2 2 2 2 7 4" xfId="15283" xr:uid="{00000000-0005-0000-0000-0000C13B0000}"/>
    <cellStyle name="Normal 4 2 2 2 2 2 7 4 2" xfId="15284" xr:uid="{00000000-0005-0000-0000-0000C23B0000}"/>
    <cellStyle name="Normal 4 2 2 2 2 2 7 4_QR_TAB_1.4_1.5_1.11" xfId="15285" xr:uid="{00000000-0005-0000-0000-0000C33B0000}"/>
    <cellStyle name="Normal 4 2 2 2 2 2 7 5" xfId="15286" xr:uid="{00000000-0005-0000-0000-0000C43B0000}"/>
    <cellStyle name="Normal 4 2 2 2 2 2 7_checks flows" xfId="15287" xr:uid="{00000000-0005-0000-0000-0000C53B0000}"/>
    <cellStyle name="Normal 4 2 2 2 2 2 8" xfId="15288" xr:uid="{00000000-0005-0000-0000-0000C63B0000}"/>
    <cellStyle name="Normal 4 2 2 2 2 2 8 2" xfId="15289" xr:uid="{00000000-0005-0000-0000-0000C73B0000}"/>
    <cellStyle name="Normal 4 2 2 2 2 2 8 2 2" xfId="15290" xr:uid="{00000000-0005-0000-0000-0000C83B0000}"/>
    <cellStyle name="Normal 4 2 2 2 2 2 8 2 2 2" xfId="15291" xr:uid="{00000000-0005-0000-0000-0000C93B0000}"/>
    <cellStyle name="Normal 4 2 2 2 2 2 8 2 2_QR_TAB_1.4_1.5_1.11" xfId="15292" xr:uid="{00000000-0005-0000-0000-0000CA3B0000}"/>
    <cellStyle name="Normal 4 2 2 2 2 2 8 2 3" xfId="15293" xr:uid="{00000000-0005-0000-0000-0000CB3B0000}"/>
    <cellStyle name="Normal 4 2 2 2 2 2 8 2_QR_TAB_1.4_1.5_1.11" xfId="15294" xr:uid="{00000000-0005-0000-0000-0000CC3B0000}"/>
    <cellStyle name="Normal 4 2 2 2 2 2 8 3" xfId="15295" xr:uid="{00000000-0005-0000-0000-0000CD3B0000}"/>
    <cellStyle name="Normal 4 2 2 2 2 2 8 3 2" xfId="15296" xr:uid="{00000000-0005-0000-0000-0000CE3B0000}"/>
    <cellStyle name="Normal 4 2 2 2 2 2 8 3_QR_TAB_1.4_1.5_1.11" xfId="15297" xr:uid="{00000000-0005-0000-0000-0000CF3B0000}"/>
    <cellStyle name="Normal 4 2 2 2 2 2 8 4" xfId="15298" xr:uid="{00000000-0005-0000-0000-0000D03B0000}"/>
    <cellStyle name="Normal 4 2 2 2 2 2 8_QR_TAB_1.4_1.5_1.11" xfId="15299" xr:uid="{00000000-0005-0000-0000-0000D13B0000}"/>
    <cellStyle name="Normal 4 2 2 2 2 2 9" xfId="15300" xr:uid="{00000000-0005-0000-0000-0000D23B0000}"/>
    <cellStyle name="Normal 4 2 2 2 2 2 9 2" xfId="15301" xr:uid="{00000000-0005-0000-0000-0000D33B0000}"/>
    <cellStyle name="Normal 4 2 2 2 2 2 9 2 2" xfId="15302" xr:uid="{00000000-0005-0000-0000-0000D43B0000}"/>
    <cellStyle name="Normal 4 2 2 2 2 2 9 2 2 2" xfId="15303" xr:uid="{00000000-0005-0000-0000-0000D53B0000}"/>
    <cellStyle name="Normal 4 2 2 2 2 2 9 2 2_QR_TAB_1.4_1.5_1.11" xfId="15304" xr:uid="{00000000-0005-0000-0000-0000D63B0000}"/>
    <cellStyle name="Normal 4 2 2 2 2 2 9 2 3" xfId="15305" xr:uid="{00000000-0005-0000-0000-0000D73B0000}"/>
    <cellStyle name="Normal 4 2 2 2 2 2 9 2_QR_TAB_1.4_1.5_1.11" xfId="15306" xr:uid="{00000000-0005-0000-0000-0000D83B0000}"/>
    <cellStyle name="Normal 4 2 2 2 2 2 9_QR_TAB_1.4_1.5_1.11" xfId="15307" xr:uid="{00000000-0005-0000-0000-0000D93B0000}"/>
    <cellStyle name="Normal 4 2 2 2 2 2_checks flows" xfId="15308" xr:uid="{00000000-0005-0000-0000-0000DA3B0000}"/>
    <cellStyle name="Normal 4 2 2 2 2 3" xfId="15309" xr:uid="{00000000-0005-0000-0000-0000DB3B0000}"/>
    <cellStyle name="Normal 4 2 2 2 2 3 2" xfId="15310" xr:uid="{00000000-0005-0000-0000-0000DC3B0000}"/>
    <cellStyle name="Normal 4 2 2 2 2 3 2 2" xfId="15311" xr:uid="{00000000-0005-0000-0000-0000DD3B0000}"/>
    <cellStyle name="Normal 4 2 2 2 2 3 2 2 2" xfId="15312" xr:uid="{00000000-0005-0000-0000-0000DE3B0000}"/>
    <cellStyle name="Normal 4 2 2 2 2 3 2 2 2 2" xfId="15313" xr:uid="{00000000-0005-0000-0000-0000DF3B0000}"/>
    <cellStyle name="Normal 4 2 2 2 2 3 2 2 2 2 2" xfId="15314" xr:uid="{00000000-0005-0000-0000-0000E03B0000}"/>
    <cellStyle name="Normal 4 2 2 2 2 3 2 2 2 2_QR_TAB_1.4_1.5_1.11" xfId="15315" xr:uid="{00000000-0005-0000-0000-0000E13B0000}"/>
    <cellStyle name="Normal 4 2 2 2 2 3 2 2 2 3" xfId="15316" xr:uid="{00000000-0005-0000-0000-0000E23B0000}"/>
    <cellStyle name="Normal 4 2 2 2 2 3 2 2 2_QR_TAB_1.4_1.5_1.11" xfId="15317" xr:uid="{00000000-0005-0000-0000-0000E33B0000}"/>
    <cellStyle name="Normal 4 2 2 2 2 3 2 2 3" xfId="15318" xr:uid="{00000000-0005-0000-0000-0000E43B0000}"/>
    <cellStyle name="Normal 4 2 2 2 2 3 2 2 3 2" xfId="15319" xr:uid="{00000000-0005-0000-0000-0000E53B0000}"/>
    <cellStyle name="Normal 4 2 2 2 2 3 2 2 3_QR_TAB_1.4_1.5_1.11" xfId="15320" xr:uid="{00000000-0005-0000-0000-0000E63B0000}"/>
    <cellStyle name="Normal 4 2 2 2 2 3 2 2 4" xfId="15321" xr:uid="{00000000-0005-0000-0000-0000E73B0000}"/>
    <cellStyle name="Normal 4 2 2 2 2 3 2 2_QR_TAB_1.4_1.5_1.11" xfId="15322" xr:uid="{00000000-0005-0000-0000-0000E83B0000}"/>
    <cellStyle name="Normal 4 2 2 2 2 3 2 3" xfId="15323" xr:uid="{00000000-0005-0000-0000-0000E93B0000}"/>
    <cellStyle name="Normal 4 2 2 2 2 3 2 3 2" xfId="15324" xr:uid="{00000000-0005-0000-0000-0000EA3B0000}"/>
    <cellStyle name="Normal 4 2 2 2 2 3 2 3 2 2" xfId="15325" xr:uid="{00000000-0005-0000-0000-0000EB3B0000}"/>
    <cellStyle name="Normal 4 2 2 2 2 3 2 3 2 2 2" xfId="15326" xr:uid="{00000000-0005-0000-0000-0000EC3B0000}"/>
    <cellStyle name="Normal 4 2 2 2 2 3 2 3 2 2_QR_TAB_1.4_1.5_1.11" xfId="15327" xr:uid="{00000000-0005-0000-0000-0000ED3B0000}"/>
    <cellStyle name="Normal 4 2 2 2 2 3 2 3 2 3" xfId="15328" xr:uid="{00000000-0005-0000-0000-0000EE3B0000}"/>
    <cellStyle name="Normal 4 2 2 2 2 3 2 3 2_QR_TAB_1.4_1.5_1.11" xfId="15329" xr:uid="{00000000-0005-0000-0000-0000EF3B0000}"/>
    <cellStyle name="Normal 4 2 2 2 2 3 2 3_QR_TAB_1.4_1.5_1.11" xfId="15330" xr:uid="{00000000-0005-0000-0000-0000F03B0000}"/>
    <cellStyle name="Normal 4 2 2 2 2 3 2 4" xfId="15331" xr:uid="{00000000-0005-0000-0000-0000F13B0000}"/>
    <cellStyle name="Normal 4 2 2 2 2 3 2 4 2" xfId="15332" xr:uid="{00000000-0005-0000-0000-0000F23B0000}"/>
    <cellStyle name="Normal 4 2 2 2 2 3 2 4 2 2" xfId="15333" xr:uid="{00000000-0005-0000-0000-0000F33B0000}"/>
    <cellStyle name="Normal 4 2 2 2 2 3 2 4 2_QR_TAB_1.4_1.5_1.11" xfId="15334" xr:uid="{00000000-0005-0000-0000-0000F43B0000}"/>
    <cellStyle name="Normal 4 2 2 2 2 3 2 4 3" xfId="15335" xr:uid="{00000000-0005-0000-0000-0000F53B0000}"/>
    <cellStyle name="Normal 4 2 2 2 2 3 2 4_QR_TAB_1.4_1.5_1.11" xfId="15336" xr:uid="{00000000-0005-0000-0000-0000F63B0000}"/>
    <cellStyle name="Normal 4 2 2 2 2 3 2 5" xfId="15337" xr:uid="{00000000-0005-0000-0000-0000F73B0000}"/>
    <cellStyle name="Normal 4 2 2 2 2 3 2 5 2" xfId="15338" xr:uid="{00000000-0005-0000-0000-0000F83B0000}"/>
    <cellStyle name="Normal 4 2 2 2 2 3 2 5_QR_TAB_1.4_1.5_1.11" xfId="15339" xr:uid="{00000000-0005-0000-0000-0000F93B0000}"/>
    <cellStyle name="Normal 4 2 2 2 2 3 2 6" xfId="15340" xr:uid="{00000000-0005-0000-0000-0000FA3B0000}"/>
    <cellStyle name="Normal 4 2 2 2 2 3 2_checks flows" xfId="15341" xr:uid="{00000000-0005-0000-0000-0000FB3B0000}"/>
    <cellStyle name="Normal 4 2 2 2 2 3 3" xfId="15342" xr:uid="{00000000-0005-0000-0000-0000FC3B0000}"/>
    <cellStyle name="Normal 4 2 2 2 2 3 3 2" xfId="15343" xr:uid="{00000000-0005-0000-0000-0000FD3B0000}"/>
    <cellStyle name="Normal 4 2 2 2 2 3 3 2 2" xfId="15344" xr:uid="{00000000-0005-0000-0000-0000FE3B0000}"/>
    <cellStyle name="Normal 4 2 2 2 2 3 3 2 2 2" xfId="15345" xr:uid="{00000000-0005-0000-0000-0000FF3B0000}"/>
    <cellStyle name="Normal 4 2 2 2 2 3 3 2 2 2 2" xfId="15346" xr:uid="{00000000-0005-0000-0000-0000003C0000}"/>
    <cellStyle name="Normal 4 2 2 2 2 3 3 2 2 2_QR_TAB_1.4_1.5_1.11" xfId="15347" xr:uid="{00000000-0005-0000-0000-0000013C0000}"/>
    <cellStyle name="Normal 4 2 2 2 2 3 3 2 2 3" xfId="15348" xr:uid="{00000000-0005-0000-0000-0000023C0000}"/>
    <cellStyle name="Normal 4 2 2 2 2 3 3 2 2_QR_TAB_1.4_1.5_1.11" xfId="15349" xr:uid="{00000000-0005-0000-0000-0000033C0000}"/>
    <cellStyle name="Normal 4 2 2 2 2 3 3 2 3" xfId="15350" xr:uid="{00000000-0005-0000-0000-0000043C0000}"/>
    <cellStyle name="Normal 4 2 2 2 2 3 3 2 3 2" xfId="15351" xr:uid="{00000000-0005-0000-0000-0000053C0000}"/>
    <cellStyle name="Normal 4 2 2 2 2 3 3 2 3_QR_TAB_1.4_1.5_1.11" xfId="15352" xr:uid="{00000000-0005-0000-0000-0000063C0000}"/>
    <cellStyle name="Normal 4 2 2 2 2 3 3 2 4" xfId="15353" xr:uid="{00000000-0005-0000-0000-0000073C0000}"/>
    <cellStyle name="Normal 4 2 2 2 2 3 3 2_QR_TAB_1.4_1.5_1.11" xfId="15354" xr:uid="{00000000-0005-0000-0000-0000083C0000}"/>
    <cellStyle name="Normal 4 2 2 2 2 3 3 3" xfId="15355" xr:uid="{00000000-0005-0000-0000-0000093C0000}"/>
    <cellStyle name="Normal 4 2 2 2 2 3 3 3 2" xfId="15356" xr:uid="{00000000-0005-0000-0000-00000A3C0000}"/>
    <cellStyle name="Normal 4 2 2 2 2 3 3 3 2 2" xfId="15357" xr:uid="{00000000-0005-0000-0000-00000B3C0000}"/>
    <cellStyle name="Normal 4 2 2 2 2 3 3 3 2_QR_TAB_1.4_1.5_1.11" xfId="15358" xr:uid="{00000000-0005-0000-0000-00000C3C0000}"/>
    <cellStyle name="Normal 4 2 2 2 2 3 3 3 3" xfId="15359" xr:uid="{00000000-0005-0000-0000-00000D3C0000}"/>
    <cellStyle name="Normal 4 2 2 2 2 3 3 3_QR_TAB_1.4_1.5_1.11" xfId="15360" xr:uid="{00000000-0005-0000-0000-00000E3C0000}"/>
    <cellStyle name="Normal 4 2 2 2 2 3 3 4" xfId="15361" xr:uid="{00000000-0005-0000-0000-00000F3C0000}"/>
    <cellStyle name="Normal 4 2 2 2 2 3 3 4 2" xfId="15362" xr:uid="{00000000-0005-0000-0000-0000103C0000}"/>
    <cellStyle name="Normal 4 2 2 2 2 3 3 4_QR_TAB_1.4_1.5_1.11" xfId="15363" xr:uid="{00000000-0005-0000-0000-0000113C0000}"/>
    <cellStyle name="Normal 4 2 2 2 2 3 3 5" xfId="15364" xr:uid="{00000000-0005-0000-0000-0000123C0000}"/>
    <cellStyle name="Normal 4 2 2 2 2 3 3_checks flows" xfId="15365" xr:uid="{00000000-0005-0000-0000-0000133C0000}"/>
    <cellStyle name="Normal 4 2 2 2 2 3 4" xfId="15366" xr:uid="{00000000-0005-0000-0000-0000143C0000}"/>
    <cellStyle name="Normal 4 2 2 2 2 3 4 2" xfId="15367" xr:uid="{00000000-0005-0000-0000-0000153C0000}"/>
    <cellStyle name="Normal 4 2 2 2 2 3 4 2 2" xfId="15368" xr:uid="{00000000-0005-0000-0000-0000163C0000}"/>
    <cellStyle name="Normal 4 2 2 2 2 3 4 2 2 2" xfId="15369" xr:uid="{00000000-0005-0000-0000-0000173C0000}"/>
    <cellStyle name="Normal 4 2 2 2 2 3 4 2 2_QR_TAB_1.4_1.5_1.11" xfId="15370" xr:uid="{00000000-0005-0000-0000-0000183C0000}"/>
    <cellStyle name="Normal 4 2 2 2 2 3 4 2 3" xfId="15371" xr:uid="{00000000-0005-0000-0000-0000193C0000}"/>
    <cellStyle name="Normal 4 2 2 2 2 3 4 2_QR_TAB_1.4_1.5_1.11" xfId="15372" xr:uid="{00000000-0005-0000-0000-00001A3C0000}"/>
    <cellStyle name="Normal 4 2 2 2 2 3 4 3" xfId="15373" xr:uid="{00000000-0005-0000-0000-00001B3C0000}"/>
    <cellStyle name="Normal 4 2 2 2 2 3 4 3 2" xfId="15374" xr:uid="{00000000-0005-0000-0000-00001C3C0000}"/>
    <cellStyle name="Normal 4 2 2 2 2 3 4 3_QR_TAB_1.4_1.5_1.11" xfId="15375" xr:uid="{00000000-0005-0000-0000-00001D3C0000}"/>
    <cellStyle name="Normal 4 2 2 2 2 3 4 4" xfId="15376" xr:uid="{00000000-0005-0000-0000-00001E3C0000}"/>
    <cellStyle name="Normal 4 2 2 2 2 3 4_QR_TAB_1.4_1.5_1.11" xfId="15377" xr:uid="{00000000-0005-0000-0000-00001F3C0000}"/>
    <cellStyle name="Normal 4 2 2 2 2 3 5" xfId="15378" xr:uid="{00000000-0005-0000-0000-0000203C0000}"/>
    <cellStyle name="Normal 4 2 2 2 2 3 5 2" xfId="15379" xr:uid="{00000000-0005-0000-0000-0000213C0000}"/>
    <cellStyle name="Normal 4 2 2 2 2 3 5 2 2" xfId="15380" xr:uid="{00000000-0005-0000-0000-0000223C0000}"/>
    <cellStyle name="Normal 4 2 2 2 2 3 5 2 2 2" xfId="15381" xr:uid="{00000000-0005-0000-0000-0000233C0000}"/>
    <cellStyle name="Normal 4 2 2 2 2 3 5 2 2_QR_TAB_1.4_1.5_1.11" xfId="15382" xr:uid="{00000000-0005-0000-0000-0000243C0000}"/>
    <cellStyle name="Normal 4 2 2 2 2 3 5 2 3" xfId="15383" xr:uid="{00000000-0005-0000-0000-0000253C0000}"/>
    <cellStyle name="Normal 4 2 2 2 2 3 5 2_QR_TAB_1.4_1.5_1.11" xfId="15384" xr:uid="{00000000-0005-0000-0000-0000263C0000}"/>
    <cellStyle name="Normal 4 2 2 2 2 3 5_QR_TAB_1.4_1.5_1.11" xfId="15385" xr:uid="{00000000-0005-0000-0000-0000273C0000}"/>
    <cellStyle name="Normal 4 2 2 2 2 3 6" xfId="15386" xr:uid="{00000000-0005-0000-0000-0000283C0000}"/>
    <cellStyle name="Normal 4 2 2 2 2 3 6 2" xfId="15387" xr:uid="{00000000-0005-0000-0000-0000293C0000}"/>
    <cellStyle name="Normal 4 2 2 2 2 3 6 2 2" xfId="15388" xr:uid="{00000000-0005-0000-0000-00002A3C0000}"/>
    <cellStyle name="Normal 4 2 2 2 2 3 6 2_QR_TAB_1.4_1.5_1.11" xfId="15389" xr:uid="{00000000-0005-0000-0000-00002B3C0000}"/>
    <cellStyle name="Normal 4 2 2 2 2 3 6 3" xfId="15390" xr:uid="{00000000-0005-0000-0000-00002C3C0000}"/>
    <cellStyle name="Normal 4 2 2 2 2 3 6_QR_TAB_1.4_1.5_1.11" xfId="15391" xr:uid="{00000000-0005-0000-0000-00002D3C0000}"/>
    <cellStyle name="Normal 4 2 2 2 2 3 7" xfId="15392" xr:uid="{00000000-0005-0000-0000-00002E3C0000}"/>
    <cellStyle name="Normal 4 2 2 2 2 3 7 2" xfId="15393" xr:uid="{00000000-0005-0000-0000-00002F3C0000}"/>
    <cellStyle name="Normal 4 2 2 2 2 3 7_QR_TAB_1.4_1.5_1.11" xfId="15394" xr:uid="{00000000-0005-0000-0000-0000303C0000}"/>
    <cellStyle name="Normal 4 2 2 2 2 3 8" xfId="15395" xr:uid="{00000000-0005-0000-0000-0000313C0000}"/>
    <cellStyle name="Normal 4 2 2 2 2 3_checks flows" xfId="15396" xr:uid="{00000000-0005-0000-0000-0000323C0000}"/>
    <cellStyle name="Normal 4 2 2 2 2 4" xfId="15397" xr:uid="{00000000-0005-0000-0000-0000333C0000}"/>
    <cellStyle name="Normal 4 2 2 2 2 4 2" xfId="15398" xr:uid="{00000000-0005-0000-0000-0000343C0000}"/>
    <cellStyle name="Normal 4 2 2 2 2 4 2 2" xfId="15399" xr:uid="{00000000-0005-0000-0000-0000353C0000}"/>
    <cellStyle name="Normal 4 2 2 2 2 4 2 2 2" xfId="15400" xr:uid="{00000000-0005-0000-0000-0000363C0000}"/>
    <cellStyle name="Normal 4 2 2 2 2 4 2 2 2 2" xfId="15401" xr:uid="{00000000-0005-0000-0000-0000373C0000}"/>
    <cellStyle name="Normal 4 2 2 2 2 4 2 2 2_QR_TAB_1.4_1.5_1.11" xfId="15402" xr:uid="{00000000-0005-0000-0000-0000383C0000}"/>
    <cellStyle name="Normal 4 2 2 2 2 4 2 2 3" xfId="15403" xr:uid="{00000000-0005-0000-0000-0000393C0000}"/>
    <cellStyle name="Normal 4 2 2 2 2 4 2 2_QR_TAB_1.4_1.5_1.11" xfId="15404" xr:uid="{00000000-0005-0000-0000-00003A3C0000}"/>
    <cellStyle name="Normal 4 2 2 2 2 4 2 3" xfId="15405" xr:uid="{00000000-0005-0000-0000-00003B3C0000}"/>
    <cellStyle name="Normal 4 2 2 2 2 4 2 3 2" xfId="15406" xr:uid="{00000000-0005-0000-0000-00003C3C0000}"/>
    <cellStyle name="Normal 4 2 2 2 2 4 2 3_QR_TAB_1.4_1.5_1.11" xfId="15407" xr:uid="{00000000-0005-0000-0000-00003D3C0000}"/>
    <cellStyle name="Normal 4 2 2 2 2 4 2 4" xfId="15408" xr:uid="{00000000-0005-0000-0000-00003E3C0000}"/>
    <cellStyle name="Normal 4 2 2 2 2 4 2_QR_TAB_1.4_1.5_1.11" xfId="15409" xr:uid="{00000000-0005-0000-0000-00003F3C0000}"/>
    <cellStyle name="Normal 4 2 2 2 2 4 3" xfId="15410" xr:uid="{00000000-0005-0000-0000-0000403C0000}"/>
    <cellStyle name="Normal 4 2 2 2 2 4 3 2" xfId="15411" xr:uid="{00000000-0005-0000-0000-0000413C0000}"/>
    <cellStyle name="Normal 4 2 2 2 2 4 3 2 2" xfId="15412" xr:uid="{00000000-0005-0000-0000-0000423C0000}"/>
    <cellStyle name="Normal 4 2 2 2 2 4 3 2 2 2" xfId="15413" xr:uid="{00000000-0005-0000-0000-0000433C0000}"/>
    <cellStyle name="Normal 4 2 2 2 2 4 3 2 2_QR_TAB_1.4_1.5_1.11" xfId="15414" xr:uid="{00000000-0005-0000-0000-0000443C0000}"/>
    <cellStyle name="Normal 4 2 2 2 2 4 3 2 3" xfId="15415" xr:uid="{00000000-0005-0000-0000-0000453C0000}"/>
    <cellStyle name="Normal 4 2 2 2 2 4 3 2_QR_TAB_1.4_1.5_1.11" xfId="15416" xr:uid="{00000000-0005-0000-0000-0000463C0000}"/>
    <cellStyle name="Normal 4 2 2 2 2 4 3_QR_TAB_1.4_1.5_1.11" xfId="15417" xr:uid="{00000000-0005-0000-0000-0000473C0000}"/>
    <cellStyle name="Normal 4 2 2 2 2 4 4" xfId="15418" xr:uid="{00000000-0005-0000-0000-0000483C0000}"/>
    <cellStyle name="Normal 4 2 2 2 2 4 4 2" xfId="15419" xr:uid="{00000000-0005-0000-0000-0000493C0000}"/>
    <cellStyle name="Normal 4 2 2 2 2 4 4 2 2" xfId="15420" xr:uid="{00000000-0005-0000-0000-00004A3C0000}"/>
    <cellStyle name="Normal 4 2 2 2 2 4 4 2_QR_TAB_1.4_1.5_1.11" xfId="15421" xr:uid="{00000000-0005-0000-0000-00004B3C0000}"/>
    <cellStyle name="Normal 4 2 2 2 2 4 4 3" xfId="15422" xr:uid="{00000000-0005-0000-0000-00004C3C0000}"/>
    <cellStyle name="Normal 4 2 2 2 2 4 4_QR_TAB_1.4_1.5_1.11" xfId="15423" xr:uid="{00000000-0005-0000-0000-00004D3C0000}"/>
    <cellStyle name="Normal 4 2 2 2 2 4 5" xfId="15424" xr:uid="{00000000-0005-0000-0000-00004E3C0000}"/>
    <cellStyle name="Normal 4 2 2 2 2 4 5 2" xfId="15425" xr:uid="{00000000-0005-0000-0000-00004F3C0000}"/>
    <cellStyle name="Normal 4 2 2 2 2 4 5_QR_TAB_1.4_1.5_1.11" xfId="15426" xr:uid="{00000000-0005-0000-0000-0000503C0000}"/>
    <cellStyle name="Normal 4 2 2 2 2 4 6" xfId="15427" xr:uid="{00000000-0005-0000-0000-0000513C0000}"/>
    <cellStyle name="Normal 4 2 2 2 2 4_checks flows" xfId="15428" xr:uid="{00000000-0005-0000-0000-0000523C0000}"/>
    <cellStyle name="Normal 4 2 2 2 2 5" xfId="15429" xr:uid="{00000000-0005-0000-0000-0000533C0000}"/>
    <cellStyle name="Normal 4 2 2 2 2 5 2" xfId="15430" xr:uid="{00000000-0005-0000-0000-0000543C0000}"/>
    <cellStyle name="Normal 4 2 2 2 2 5 2 2" xfId="15431" xr:uid="{00000000-0005-0000-0000-0000553C0000}"/>
    <cellStyle name="Normal 4 2 2 2 2 5 2 2 2" xfId="15432" xr:uid="{00000000-0005-0000-0000-0000563C0000}"/>
    <cellStyle name="Normal 4 2 2 2 2 5 2 2 2 2" xfId="15433" xr:uid="{00000000-0005-0000-0000-0000573C0000}"/>
    <cellStyle name="Normal 4 2 2 2 2 5 2 2 2_QR_TAB_1.4_1.5_1.11" xfId="15434" xr:uid="{00000000-0005-0000-0000-0000583C0000}"/>
    <cellStyle name="Normal 4 2 2 2 2 5 2 2 3" xfId="15435" xr:uid="{00000000-0005-0000-0000-0000593C0000}"/>
    <cellStyle name="Normal 4 2 2 2 2 5 2 2_QR_TAB_1.4_1.5_1.11" xfId="15436" xr:uid="{00000000-0005-0000-0000-00005A3C0000}"/>
    <cellStyle name="Normal 4 2 2 2 2 5 2 3" xfId="15437" xr:uid="{00000000-0005-0000-0000-00005B3C0000}"/>
    <cellStyle name="Normal 4 2 2 2 2 5 2 3 2" xfId="15438" xr:uid="{00000000-0005-0000-0000-00005C3C0000}"/>
    <cellStyle name="Normal 4 2 2 2 2 5 2 3_QR_TAB_1.4_1.5_1.11" xfId="15439" xr:uid="{00000000-0005-0000-0000-00005D3C0000}"/>
    <cellStyle name="Normal 4 2 2 2 2 5 2 4" xfId="15440" xr:uid="{00000000-0005-0000-0000-00005E3C0000}"/>
    <cellStyle name="Normal 4 2 2 2 2 5 2_QR_TAB_1.4_1.5_1.11" xfId="15441" xr:uid="{00000000-0005-0000-0000-00005F3C0000}"/>
    <cellStyle name="Normal 4 2 2 2 2 5 3" xfId="15442" xr:uid="{00000000-0005-0000-0000-0000603C0000}"/>
    <cellStyle name="Normal 4 2 2 2 2 5 3 2" xfId="15443" xr:uid="{00000000-0005-0000-0000-0000613C0000}"/>
    <cellStyle name="Normal 4 2 2 2 2 5 3 2 2" xfId="15444" xr:uid="{00000000-0005-0000-0000-0000623C0000}"/>
    <cellStyle name="Normal 4 2 2 2 2 5 3 2 2 2" xfId="15445" xr:uid="{00000000-0005-0000-0000-0000633C0000}"/>
    <cellStyle name="Normal 4 2 2 2 2 5 3 2 2_QR_TAB_1.4_1.5_1.11" xfId="15446" xr:uid="{00000000-0005-0000-0000-0000643C0000}"/>
    <cellStyle name="Normal 4 2 2 2 2 5 3 2 3" xfId="15447" xr:uid="{00000000-0005-0000-0000-0000653C0000}"/>
    <cellStyle name="Normal 4 2 2 2 2 5 3 2_QR_TAB_1.4_1.5_1.11" xfId="15448" xr:uid="{00000000-0005-0000-0000-0000663C0000}"/>
    <cellStyle name="Normal 4 2 2 2 2 5 3_QR_TAB_1.4_1.5_1.11" xfId="15449" xr:uid="{00000000-0005-0000-0000-0000673C0000}"/>
    <cellStyle name="Normal 4 2 2 2 2 5 4" xfId="15450" xr:uid="{00000000-0005-0000-0000-0000683C0000}"/>
    <cellStyle name="Normal 4 2 2 2 2 5 4 2" xfId="15451" xr:uid="{00000000-0005-0000-0000-0000693C0000}"/>
    <cellStyle name="Normal 4 2 2 2 2 5 4 2 2" xfId="15452" xr:uid="{00000000-0005-0000-0000-00006A3C0000}"/>
    <cellStyle name="Normal 4 2 2 2 2 5 4 2_QR_TAB_1.4_1.5_1.11" xfId="15453" xr:uid="{00000000-0005-0000-0000-00006B3C0000}"/>
    <cellStyle name="Normal 4 2 2 2 2 5 4 3" xfId="15454" xr:uid="{00000000-0005-0000-0000-00006C3C0000}"/>
    <cellStyle name="Normal 4 2 2 2 2 5 4_QR_TAB_1.4_1.5_1.11" xfId="15455" xr:uid="{00000000-0005-0000-0000-00006D3C0000}"/>
    <cellStyle name="Normal 4 2 2 2 2 5 5" xfId="15456" xr:uid="{00000000-0005-0000-0000-00006E3C0000}"/>
    <cellStyle name="Normal 4 2 2 2 2 5 5 2" xfId="15457" xr:uid="{00000000-0005-0000-0000-00006F3C0000}"/>
    <cellStyle name="Normal 4 2 2 2 2 5 5_QR_TAB_1.4_1.5_1.11" xfId="15458" xr:uid="{00000000-0005-0000-0000-0000703C0000}"/>
    <cellStyle name="Normal 4 2 2 2 2 5 6" xfId="15459" xr:uid="{00000000-0005-0000-0000-0000713C0000}"/>
    <cellStyle name="Normal 4 2 2 2 2 5_checks flows" xfId="15460" xr:uid="{00000000-0005-0000-0000-0000723C0000}"/>
    <cellStyle name="Normal 4 2 2 2 2 6" xfId="15461" xr:uid="{00000000-0005-0000-0000-0000733C0000}"/>
    <cellStyle name="Normal 4 2 2 2 2 6 2" xfId="15462" xr:uid="{00000000-0005-0000-0000-0000743C0000}"/>
    <cellStyle name="Normal 4 2 2 2 2 6 2 2" xfId="15463" xr:uid="{00000000-0005-0000-0000-0000753C0000}"/>
    <cellStyle name="Normal 4 2 2 2 2 6 2 2 2" xfId="15464" xr:uid="{00000000-0005-0000-0000-0000763C0000}"/>
    <cellStyle name="Normal 4 2 2 2 2 6 2 2 2 2" xfId="15465" xr:uid="{00000000-0005-0000-0000-0000773C0000}"/>
    <cellStyle name="Normal 4 2 2 2 2 6 2 2 2_QR_TAB_1.4_1.5_1.11" xfId="15466" xr:uid="{00000000-0005-0000-0000-0000783C0000}"/>
    <cellStyle name="Normal 4 2 2 2 2 6 2 2 3" xfId="15467" xr:uid="{00000000-0005-0000-0000-0000793C0000}"/>
    <cellStyle name="Normal 4 2 2 2 2 6 2 2_QR_TAB_1.4_1.5_1.11" xfId="15468" xr:uid="{00000000-0005-0000-0000-00007A3C0000}"/>
    <cellStyle name="Normal 4 2 2 2 2 6 2 3" xfId="15469" xr:uid="{00000000-0005-0000-0000-00007B3C0000}"/>
    <cellStyle name="Normal 4 2 2 2 2 6 2 3 2" xfId="15470" xr:uid="{00000000-0005-0000-0000-00007C3C0000}"/>
    <cellStyle name="Normal 4 2 2 2 2 6 2 3_QR_TAB_1.4_1.5_1.11" xfId="15471" xr:uid="{00000000-0005-0000-0000-00007D3C0000}"/>
    <cellStyle name="Normal 4 2 2 2 2 6 2 4" xfId="15472" xr:uid="{00000000-0005-0000-0000-00007E3C0000}"/>
    <cellStyle name="Normal 4 2 2 2 2 6 2_QR_TAB_1.4_1.5_1.11" xfId="15473" xr:uid="{00000000-0005-0000-0000-00007F3C0000}"/>
    <cellStyle name="Normal 4 2 2 2 2 6 3" xfId="15474" xr:uid="{00000000-0005-0000-0000-0000803C0000}"/>
    <cellStyle name="Normal 4 2 2 2 2 6 3 2" xfId="15475" xr:uid="{00000000-0005-0000-0000-0000813C0000}"/>
    <cellStyle name="Normal 4 2 2 2 2 6 3 2 2" xfId="15476" xr:uid="{00000000-0005-0000-0000-0000823C0000}"/>
    <cellStyle name="Normal 4 2 2 2 2 6 3 2 2 2" xfId="15477" xr:uid="{00000000-0005-0000-0000-0000833C0000}"/>
    <cellStyle name="Normal 4 2 2 2 2 6 3 2 2_QR_TAB_1.4_1.5_1.11" xfId="15478" xr:uid="{00000000-0005-0000-0000-0000843C0000}"/>
    <cellStyle name="Normal 4 2 2 2 2 6 3 2 3" xfId="15479" xr:uid="{00000000-0005-0000-0000-0000853C0000}"/>
    <cellStyle name="Normal 4 2 2 2 2 6 3 2_QR_TAB_1.4_1.5_1.11" xfId="15480" xr:uid="{00000000-0005-0000-0000-0000863C0000}"/>
    <cellStyle name="Normal 4 2 2 2 2 6 3_QR_TAB_1.4_1.5_1.11" xfId="15481" xr:uid="{00000000-0005-0000-0000-0000873C0000}"/>
    <cellStyle name="Normal 4 2 2 2 2 6 4" xfId="15482" xr:uid="{00000000-0005-0000-0000-0000883C0000}"/>
    <cellStyle name="Normal 4 2 2 2 2 6 4 2" xfId="15483" xr:uid="{00000000-0005-0000-0000-0000893C0000}"/>
    <cellStyle name="Normal 4 2 2 2 2 6 4 2 2" xfId="15484" xr:uid="{00000000-0005-0000-0000-00008A3C0000}"/>
    <cellStyle name="Normal 4 2 2 2 2 6 4 2_QR_TAB_1.4_1.5_1.11" xfId="15485" xr:uid="{00000000-0005-0000-0000-00008B3C0000}"/>
    <cellStyle name="Normal 4 2 2 2 2 6 4 3" xfId="15486" xr:uid="{00000000-0005-0000-0000-00008C3C0000}"/>
    <cellStyle name="Normal 4 2 2 2 2 6 4_QR_TAB_1.4_1.5_1.11" xfId="15487" xr:uid="{00000000-0005-0000-0000-00008D3C0000}"/>
    <cellStyle name="Normal 4 2 2 2 2 6 5" xfId="15488" xr:uid="{00000000-0005-0000-0000-00008E3C0000}"/>
    <cellStyle name="Normal 4 2 2 2 2 6 5 2" xfId="15489" xr:uid="{00000000-0005-0000-0000-00008F3C0000}"/>
    <cellStyle name="Normal 4 2 2 2 2 6 5_QR_TAB_1.4_1.5_1.11" xfId="15490" xr:uid="{00000000-0005-0000-0000-0000903C0000}"/>
    <cellStyle name="Normal 4 2 2 2 2 6 6" xfId="15491" xr:uid="{00000000-0005-0000-0000-0000913C0000}"/>
    <cellStyle name="Normal 4 2 2 2 2 6_checks flows" xfId="15492" xr:uid="{00000000-0005-0000-0000-0000923C0000}"/>
    <cellStyle name="Normal 4 2 2 2 2 7" xfId="15493" xr:uid="{00000000-0005-0000-0000-0000933C0000}"/>
    <cellStyle name="Normal 4 2 2 2 2 7 2" xfId="15494" xr:uid="{00000000-0005-0000-0000-0000943C0000}"/>
    <cellStyle name="Normal 4 2 2 2 2 7 2 2" xfId="15495" xr:uid="{00000000-0005-0000-0000-0000953C0000}"/>
    <cellStyle name="Normal 4 2 2 2 2 7 2 2 2" xfId="15496" xr:uid="{00000000-0005-0000-0000-0000963C0000}"/>
    <cellStyle name="Normal 4 2 2 2 2 7 2 2 2 2" xfId="15497" xr:uid="{00000000-0005-0000-0000-0000973C0000}"/>
    <cellStyle name="Normal 4 2 2 2 2 7 2 2 2_QR_TAB_1.4_1.5_1.11" xfId="15498" xr:uid="{00000000-0005-0000-0000-0000983C0000}"/>
    <cellStyle name="Normal 4 2 2 2 2 7 2 2 3" xfId="15499" xr:uid="{00000000-0005-0000-0000-0000993C0000}"/>
    <cellStyle name="Normal 4 2 2 2 2 7 2 2_QR_TAB_1.4_1.5_1.11" xfId="15500" xr:uid="{00000000-0005-0000-0000-00009A3C0000}"/>
    <cellStyle name="Normal 4 2 2 2 2 7 2 3" xfId="15501" xr:uid="{00000000-0005-0000-0000-00009B3C0000}"/>
    <cellStyle name="Normal 4 2 2 2 2 7 2 3 2" xfId="15502" xr:uid="{00000000-0005-0000-0000-00009C3C0000}"/>
    <cellStyle name="Normal 4 2 2 2 2 7 2 3_QR_TAB_1.4_1.5_1.11" xfId="15503" xr:uid="{00000000-0005-0000-0000-00009D3C0000}"/>
    <cellStyle name="Normal 4 2 2 2 2 7 2 4" xfId="15504" xr:uid="{00000000-0005-0000-0000-00009E3C0000}"/>
    <cellStyle name="Normal 4 2 2 2 2 7 2_QR_TAB_1.4_1.5_1.11" xfId="15505" xr:uid="{00000000-0005-0000-0000-00009F3C0000}"/>
    <cellStyle name="Normal 4 2 2 2 2 7 3" xfId="15506" xr:uid="{00000000-0005-0000-0000-0000A03C0000}"/>
    <cellStyle name="Normal 4 2 2 2 2 7 3 2" xfId="15507" xr:uid="{00000000-0005-0000-0000-0000A13C0000}"/>
    <cellStyle name="Normal 4 2 2 2 2 7 3 2 2" xfId="15508" xr:uid="{00000000-0005-0000-0000-0000A23C0000}"/>
    <cellStyle name="Normal 4 2 2 2 2 7 3 2 2 2" xfId="15509" xr:uid="{00000000-0005-0000-0000-0000A33C0000}"/>
    <cellStyle name="Normal 4 2 2 2 2 7 3 2 2_QR_TAB_1.4_1.5_1.11" xfId="15510" xr:uid="{00000000-0005-0000-0000-0000A43C0000}"/>
    <cellStyle name="Normal 4 2 2 2 2 7 3 2 3" xfId="15511" xr:uid="{00000000-0005-0000-0000-0000A53C0000}"/>
    <cellStyle name="Normal 4 2 2 2 2 7 3 2_QR_TAB_1.4_1.5_1.11" xfId="15512" xr:uid="{00000000-0005-0000-0000-0000A63C0000}"/>
    <cellStyle name="Normal 4 2 2 2 2 7 3_QR_TAB_1.4_1.5_1.11" xfId="15513" xr:uid="{00000000-0005-0000-0000-0000A73C0000}"/>
    <cellStyle name="Normal 4 2 2 2 2 7 4" xfId="15514" xr:uid="{00000000-0005-0000-0000-0000A83C0000}"/>
    <cellStyle name="Normal 4 2 2 2 2 7 4 2" xfId="15515" xr:uid="{00000000-0005-0000-0000-0000A93C0000}"/>
    <cellStyle name="Normal 4 2 2 2 2 7 4 2 2" xfId="15516" xr:uid="{00000000-0005-0000-0000-0000AA3C0000}"/>
    <cellStyle name="Normal 4 2 2 2 2 7 4 2_QR_TAB_1.4_1.5_1.11" xfId="15517" xr:uid="{00000000-0005-0000-0000-0000AB3C0000}"/>
    <cellStyle name="Normal 4 2 2 2 2 7 4 3" xfId="15518" xr:uid="{00000000-0005-0000-0000-0000AC3C0000}"/>
    <cellStyle name="Normal 4 2 2 2 2 7 4_QR_TAB_1.4_1.5_1.11" xfId="15519" xr:uid="{00000000-0005-0000-0000-0000AD3C0000}"/>
    <cellStyle name="Normal 4 2 2 2 2 7 5" xfId="15520" xr:uid="{00000000-0005-0000-0000-0000AE3C0000}"/>
    <cellStyle name="Normal 4 2 2 2 2 7 5 2" xfId="15521" xr:uid="{00000000-0005-0000-0000-0000AF3C0000}"/>
    <cellStyle name="Normal 4 2 2 2 2 7 5_QR_TAB_1.4_1.5_1.11" xfId="15522" xr:uid="{00000000-0005-0000-0000-0000B03C0000}"/>
    <cellStyle name="Normal 4 2 2 2 2 7 6" xfId="15523" xr:uid="{00000000-0005-0000-0000-0000B13C0000}"/>
    <cellStyle name="Normal 4 2 2 2 2 7_checks flows" xfId="15524" xr:uid="{00000000-0005-0000-0000-0000B23C0000}"/>
    <cellStyle name="Normal 4 2 2 2 2 8" xfId="15525" xr:uid="{00000000-0005-0000-0000-0000B33C0000}"/>
    <cellStyle name="Normal 4 2 2 2 2 8 2" xfId="15526" xr:uid="{00000000-0005-0000-0000-0000B43C0000}"/>
    <cellStyle name="Normal 4 2 2 2 2 8 2 2" xfId="15527" xr:uid="{00000000-0005-0000-0000-0000B53C0000}"/>
    <cellStyle name="Normal 4 2 2 2 2 8 2 2 2" xfId="15528" xr:uid="{00000000-0005-0000-0000-0000B63C0000}"/>
    <cellStyle name="Normal 4 2 2 2 2 8 2 2 2 2" xfId="15529" xr:uid="{00000000-0005-0000-0000-0000B73C0000}"/>
    <cellStyle name="Normal 4 2 2 2 2 8 2 2 2_QR_TAB_1.4_1.5_1.11" xfId="15530" xr:uid="{00000000-0005-0000-0000-0000B83C0000}"/>
    <cellStyle name="Normal 4 2 2 2 2 8 2 2 3" xfId="15531" xr:uid="{00000000-0005-0000-0000-0000B93C0000}"/>
    <cellStyle name="Normal 4 2 2 2 2 8 2 2_QR_TAB_1.4_1.5_1.11" xfId="15532" xr:uid="{00000000-0005-0000-0000-0000BA3C0000}"/>
    <cellStyle name="Normal 4 2 2 2 2 8 2 3" xfId="15533" xr:uid="{00000000-0005-0000-0000-0000BB3C0000}"/>
    <cellStyle name="Normal 4 2 2 2 2 8 2 3 2" xfId="15534" xr:uid="{00000000-0005-0000-0000-0000BC3C0000}"/>
    <cellStyle name="Normal 4 2 2 2 2 8 2 3_QR_TAB_1.4_1.5_1.11" xfId="15535" xr:uid="{00000000-0005-0000-0000-0000BD3C0000}"/>
    <cellStyle name="Normal 4 2 2 2 2 8 2 4" xfId="15536" xr:uid="{00000000-0005-0000-0000-0000BE3C0000}"/>
    <cellStyle name="Normal 4 2 2 2 2 8 2_QR_TAB_1.4_1.5_1.11" xfId="15537" xr:uid="{00000000-0005-0000-0000-0000BF3C0000}"/>
    <cellStyle name="Normal 4 2 2 2 2 8 3" xfId="15538" xr:uid="{00000000-0005-0000-0000-0000C03C0000}"/>
    <cellStyle name="Normal 4 2 2 2 2 8 3 2" xfId="15539" xr:uid="{00000000-0005-0000-0000-0000C13C0000}"/>
    <cellStyle name="Normal 4 2 2 2 2 8 3 2 2" xfId="15540" xr:uid="{00000000-0005-0000-0000-0000C23C0000}"/>
    <cellStyle name="Normal 4 2 2 2 2 8 3 2_QR_TAB_1.4_1.5_1.11" xfId="15541" xr:uid="{00000000-0005-0000-0000-0000C33C0000}"/>
    <cellStyle name="Normal 4 2 2 2 2 8 3 3" xfId="15542" xr:uid="{00000000-0005-0000-0000-0000C43C0000}"/>
    <cellStyle name="Normal 4 2 2 2 2 8 3_QR_TAB_1.4_1.5_1.11" xfId="15543" xr:uid="{00000000-0005-0000-0000-0000C53C0000}"/>
    <cellStyle name="Normal 4 2 2 2 2 8 4" xfId="15544" xr:uid="{00000000-0005-0000-0000-0000C63C0000}"/>
    <cellStyle name="Normal 4 2 2 2 2 8 4 2" xfId="15545" xr:uid="{00000000-0005-0000-0000-0000C73C0000}"/>
    <cellStyle name="Normal 4 2 2 2 2 8 4_QR_TAB_1.4_1.5_1.11" xfId="15546" xr:uid="{00000000-0005-0000-0000-0000C83C0000}"/>
    <cellStyle name="Normal 4 2 2 2 2 8 5" xfId="15547" xr:uid="{00000000-0005-0000-0000-0000C93C0000}"/>
    <cellStyle name="Normal 4 2 2 2 2 8_checks flows" xfId="15548" xr:uid="{00000000-0005-0000-0000-0000CA3C0000}"/>
    <cellStyle name="Normal 4 2 2 2 2 9" xfId="15549" xr:uid="{00000000-0005-0000-0000-0000CB3C0000}"/>
    <cellStyle name="Normal 4 2 2 2 2 9 2" xfId="15550" xr:uid="{00000000-0005-0000-0000-0000CC3C0000}"/>
    <cellStyle name="Normal 4 2 2 2 2 9 2 2" xfId="15551" xr:uid="{00000000-0005-0000-0000-0000CD3C0000}"/>
    <cellStyle name="Normal 4 2 2 2 2 9 2 2 2" xfId="15552" xr:uid="{00000000-0005-0000-0000-0000CE3C0000}"/>
    <cellStyle name="Normal 4 2 2 2 2 9 2 2_QR_TAB_1.4_1.5_1.11" xfId="15553" xr:uid="{00000000-0005-0000-0000-0000CF3C0000}"/>
    <cellStyle name="Normal 4 2 2 2 2 9 2 3" xfId="15554" xr:uid="{00000000-0005-0000-0000-0000D03C0000}"/>
    <cellStyle name="Normal 4 2 2 2 2 9 2_QR_TAB_1.4_1.5_1.11" xfId="15555" xr:uid="{00000000-0005-0000-0000-0000D13C0000}"/>
    <cellStyle name="Normal 4 2 2 2 2 9 3" xfId="15556" xr:uid="{00000000-0005-0000-0000-0000D23C0000}"/>
    <cellStyle name="Normal 4 2 2 2 2 9 3 2" xfId="15557" xr:uid="{00000000-0005-0000-0000-0000D33C0000}"/>
    <cellStyle name="Normal 4 2 2 2 2 9 3_QR_TAB_1.4_1.5_1.11" xfId="15558" xr:uid="{00000000-0005-0000-0000-0000D43C0000}"/>
    <cellStyle name="Normal 4 2 2 2 2 9 4" xfId="15559" xr:uid="{00000000-0005-0000-0000-0000D53C0000}"/>
    <cellStyle name="Normal 4 2 2 2 2 9_QR_TAB_1.4_1.5_1.11" xfId="15560" xr:uid="{00000000-0005-0000-0000-0000D63C0000}"/>
    <cellStyle name="Normal 4 2 2 2 2_checks flows" xfId="15561" xr:uid="{00000000-0005-0000-0000-0000D73C0000}"/>
    <cellStyle name="Normal 4 2 2 2 3" xfId="15562" xr:uid="{00000000-0005-0000-0000-0000D83C0000}"/>
    <cellStyle name="Normal 4 2 2 2 3 10" xfId="15563" xr:uid="{00000000-0005-0000-0000-0000D93C0000}"/>
    <cellStyle name="Normal 4 2 2 2 3 10 2" xfId="15564" xr:uid="{00000000-0005-0000-0000-0000DA3C0000}"/>
    <cellStyle name="Normal 4 2 2 2 3 10 2 2" xfId="15565" xr:uid="{00000000-0005-0000-0000-0000DB3C0000}"/>
    <cellStyle name="Normal 4 2 2 2 3 10 2_QR_TAB_1.4_1.5_1.11" xfId="15566" xr:uid="{00000000-0005-0000-0000-0000DC3C0000}"/>
    <cellStyle name="Normal 4 2 2 2 3 10 3" xfId="15567" xr:uid="{00000000-0005-0000-0000-0000DD3C0000}"/>
    <cellStyle name="Normal 4 2 2 2 3 10_QR_TAB_1.4_1.5_1.11" xfId="15568" xr:uid="{00000000-0005-0000-0000-0000DE3C0000}"/>
    <cellStyle name="Normal 4 2 2 2 3 11" xfId="15569" xr:uid="{00000000-0005-0000-0000-0000DF3C0000}"/>
    <cellStyle name="Normal 4 2 2 2 3 11 2" xfId="15570" xr:uid="{00000000-0005-0000-0000-0000E03C0000}"/>
    <cellStyle name="Normal 4 2 2 2 3 11_QR_TAB_1.4_1.5_1.11" xfId="15571" xr:uid="{00000000-0005-0000-0000-0000E13C0000}"/>
    <cellStyle name="Normal 4 2 2 2 3 12" xfId="15572" xr:uid="{00000000-0005-0000-0000-0000E23C0000}"/>
    <cellStyle name="Normal 4 2 2 2 3 2" xfId="15573" xr:uid="{00000000-0005-0000-0000-0000E33C0000}"/>
    <cellStyle name="Normal 4 2 2 2 3 2 2" xfId="15574" xr:uid="{00000000-0005-0000-0000-0000E43C0000}"/>
    <cellStyle name="Normal 4 2 2 2 3 2 2 2" xfId="15575" xr:uid="{00000000-0005-0000-0000-0000E53C0000}"/>
    <cellStyle name="Normal 4 2 2 2 3 2 2 2 2" xfId="15576" xr:uid="{00000000-0005-0000-0000-0000E63C0000}"/>
    <cellStyle name="Normal 4 2 2 2 3 2 2 2 2 2" xfId="15577" xr:uid="{00000000-0005-0000-0000-0000E73C0000}"/>
    <cellStyle name="Normal 4 2 2 2 3 2 2 2 2 2 2" xfId="15578" xr:uid="{00000000-0005-0000-0000-0000E83C0000}"/>
    <cellStyle name="Normal 4 2 2 2 3 2 2 2 2 2_QR_TAB_1.4_1.5_1.11" xfId="15579" xr:uid="{00000000-0005-0000-0000-0000E93C0000}"/>
    <cellStyle name="Normal 4 2 2 2 3 2 2 2 2 3" xfId="15580" xr:uid="{00000000-0005-0000-0000-0000EA3C0000}"/>
    <cellStyle name="Normal 4 2 2 2 3 2 2 2 2_QR_TAB_1.4_1.5_1.11" xfId="15581" xr:uid="{00000000-0005-0000-0000-0000EB3C0000}"/>
    <cellStyle name="Normal 4 2 2 2 3 2 2 2 3" xfId="15582" xr:uid="{00000000-0005-0000-0000-0000EC3C0000}"/>
    <cellStyle name="Normal 4 2 2 2 3 2 2 2 3 2" xfId="15583" xr:uid="{00000000-0005-0000-0000-0000ED3C0000}"/>
    <cellStyle name="Normal 4 2 2 2 3 2 2 2 3_QR_TAB_1.4_1.5_1.11" xfId="15584" xr:uid="{00000000-0005-0000-0000-0000EE3C0000}"/>
    <cellStyle name="Normal 4 2 2 2 3 2 2 2 4" xfId="15585" xr:uid="{00000000-0005-0000-0000-0000EF3C0000}"/>
    <cellStyle name="Normal 4 2 2 2 3 2 2 2_QR_TAB_1.4_1.5_1.11" xfId="15586" xr:uid="{00000000-0005-0000-0000-0000F03C0000}"/>
    <cellStyle name="Normal 4 2 2 2 3 2 2 3" xfId="15587" xr:uid="{00000000-0005-0000-0000-0000F13C0000}"/>
    <cellStyle name="Normal 4 2 2 2 3 2 2 3 2" xfId="15588" xr:uid="{00000000-0005-0000-0000-0000F23C0000}"/>
    <cellStyle name="Normal 4 2 2 2 3 2 2 3 2 2" xfId="15589" xr:uid="{00000000-0005-0000-0000-0000F33C0000}"/>
    <cellStyle name="Normal 4 2 2 2 3 2 2 3 2 2 2" xfId="15590" xr:uid="{00000000-0005-0000-0000-0000F43C0000}"/>
    <cellStyle name="Normal 4 2 2 2 3 2 2 3 2 2_QR_TAB_1.4_1.5_1.11" xfId="15591" xr:uid="{00000000-0005-0000-0000-0000F53C0000}"/>
    <cellStyle name="Normal 4 2 2 2 3 2 2 3 2 3" xfId="15592" xr:uid="{00000000-0005-0000-0000-0000F63C0000}"/>
    <cellStyle name="Normal 4 2 2 2 3 2 2 3 2_QR_TAB_1.4_1.5_1.11" xfId="15593" xr:uid="{00000000-0005-0000-0000-0000F73C0000}"/>
    <cellStyle name="Normal 4 2 2 2 3 2 2 3_QR_TAB_1.4_1.5_1.11" xfId="15594" xr:uid="{00000000-0005-0000-0000-0000F83C0000}"/>
    <cellStyle name="Normal 4 2 2 2 3 2 2 4" xfId="15595" xr:uid="{00000000-0005-0000-0000-0000F93C0000}"/>
    <cellStyle name="Normal 4 2 2 2 3 2 2 4 2" xfId="15596" xr:uid="{00000000-0005-0000-0000-0000FA3C0000}"/>
    <cellStyle name="Normal 4 2 2 2 3 2 2 4 2 2" xfId="15597" xr:uid="{00000000-0005-0000-0000-0000FB3C0000}"/>
    <cellStyle name="Normal 4 2 2 2 3 2 2 4 2_QR_TAB_1.4_1.5_1.11" xfId="15598" xr:uid="{00000000-0005-0000-0000-0000FC3C0000}"/>
    <cellStyle name="Normal 4 2 2 2 3 2 2 4 3" xfId="15599" xr:uid="{00000000-0005-0000-0000-0000FD3C0000}"/>
    <cellStyle name="Normal 4 2 2 2 3 2 2 4_QR_TAB_1.4_1.5_1.11" xfId="15600" xr:uid="{00000000-0005-0000-0000-0000FE3C0000}"/>
    <cellStyle name="Normal 4 2 2 2 3 2 2 5" xfId="15601" xr:uid="{00000000-0005-0000-0000-0000FF3C0000}"/>
    <cellStyle name="Normal 4 2 2 2 3 2 2 5 2" xfId="15602" xr:uid="{00000000-0005-0000-0000-0000003D0000}"/>
    <cellStyle name="Normal 4 2 2 2 3 2 2 5_QR_TAB_1.4_1.5_1.11" xfId="15603" xr:uid="{00000000-0005-0000-0000-0000013D0000}"/>
    <cellStyle name="Normal 4 2 2 2 3 2 2 6" xfId="15604" xr:uid="{00000000-0005-0000-0000-0000023D0000}"/>
    <cellStyle name="Normal 4 2 2 2 3 2 2_checks flows" xfId="15605" xr:uid="{00000000-0005-0000-0000-0000033D0000}"/>
    <cellStyle name="Normal 4 2 2 2 3 2 3" xfId="15606" xr:uid="{00000000-0005-0000-0000-0000043D0000}"/>
    <cellStyle name="Normal 4 2 2 2 3 2 3 2" xfId="15607" xr:uid="{00000000-0005-0000-0000-0000053D0000}"/>
    <cellStyle name="Normal 4 2 2 2 3 2 3 2 2" xfId="15608" xr:uid="{00000000-0005-0000-0000-0000063D0000}"/>
    <cellStyle name="Normal 4 2 2 2 3 2 3 2 2 2" xfId="15609" xr:uid="{00000000-0005-0000-0000-0000073D0000}"/>
    <cellStyle name="Normal 4 2 2 2 3 2 3 2 2 2 2" xfId="15610" xr:uid="{00000000-0005-0000-0000-0000083D0000}"/>
    <cellStyle name="Normal 4 2 2 2 3 2 3 2 2 2_QR_TAB_1.4_1.5_1.11" xfId="15611" xr:uid="{00000000-0005-0000-0000-0000093D0000}"/>
    <cellStyle name="Normal 4 2 2 2 3 2 3 2 2 3" xfId="15612" xr:uid="{00000000-0005-0000-0000-00000A3D0000}"/>
    <cellStyle name="Normal 4 2 2 2 3 2 3 2 2_QR_TAB_1.4_1.5_1.11" xfId="15613" xr:uid="{00000000-0005-0000-0000-00000B3D0000}"/>
    <cellStyle name="Normal 4 2 2 2 3 2 3 2 3" xfId="15614" xr:uid="{00000000-0005-0000-0000-00000C3D0000}"/>
    <cellStyle name="Normal 4 2 2 2 3 2 3 2 3 2" xfId="15615" xr:uid="{00000000-0005-0000-0000-00000D3D0000}"/>
    <cellStyle name="Normal 4 2 2 2 3 2 3 2 3_QR_TAB_1.4_1.5_1.11" xfId="15616" xr:uid="{00000000-0005-0000-0000-00000E3D0000}"/>
    <cellStyle name="Normal 4 2 2 2 3 2 3 2 4" xfId="15617" xr:uid="{00000000-0005-0000-0000-00000F3D0000}"/>
    <cellStyle name="Normal 4 2 2 2 3 2 3 2_QR_TAB_1.4_1.5_1.11" xfId="15618" xr:uid="{00000000-0005-0000-0000-0000103D0000}"/>
    <cellStyle name="Normal 4 2 2 2 3 2 3 3" xfId="15619" xr:uid="{00000000-0005-0000-0000-0000113D0000}"/>
    <cellStyle name="Normal 4 2 2 2 3 2 3 3 2" xfId="15620" xr:uid="{00000000-0005-0000-0000-0000123D0000}"/>
    <cellStyle name="Normal 4 2 2 2 3 2 3 3 2 2" xfId="15621" xr:uid="{00000000-0005-0000-0000-0000133D0000}"/>
    <cellStyle name="Normal 4 2 2 2 3 2 3 3 2_QR_TAB_1.4_1.5_1.11" xfId="15622" xr:uid="{00000000-0005-0000-0000-0000143D0000}"/>
    <cellStyle name="Normal 4 2 2 2 3 2 3 3 3" xfId="15623" xr:uid="{00000000-0005-0000-0000-0000153D0000}"/>
    <cellStyle name="Normal 4 2 2 2 3 2 3 3_QR_TAB_1.4_1.5_1.11" xfId="15624" xr:uid="{00000000-0005-0000-0000-0000163D0000}"/>
    <cellStyle name="Normal 4 2 2 2 3 2 3 4" xfId="15625" xr:uid="{00000000-0005-0000-0000-0000173D0000}"/>
    <cellStyle name="Normal 4 2 2 2 3 2 3 4 2" xfId="15626" xr:uid="{00000000-0005-0000-0000-0000183D0000}"/>
    <cellStyle name="Normal 4 2 2 2 3 2 3 4_QR_TAB_1.4_1.5_1.11" xfId="15627" xr:uid="{00000000-0005-0000-0000-0000193D0000}"/>
    <cellStyle name="Normal 4 2 2 2 3 2 3 5" xfId="15628" xr:uid="{00000000-0005-0000-0000-00001A3D0000}"/>
    <cellStyle name="Normal 4 2 2 2 3 2 3_checks flows" xfId="15629" xr:uid="{00000000-0005-0000-0000-00001B3D0000}"/>
    <cellStyle name="Normal 4 2 2 2 3 2 4" xfId="15630" xr:uid="{00000000-0005-0000-0000-00001C3D0000}"/>
    <cellStyle name="Normal 4 2 2 2 3 2 4 2" xfId="15631" xr:uid="{00000000-0005-0000-0000-00001D3D0000}"/>
    <cellStyle name="Normal 4 2 2 2 3 2 4 2 2" xfId="15632" xr:uid="{00000000-0005-0000-0000-00001E3D0000}"/>
    <cellStyle name="Normal 4 2 2 2 3 2 4 2 2 2" xfId="15633" xr:uid="{00000000-0005-0000-0000-00001F3D0000}"/>
    <cellStyle name="Normal 4 2 2 2 3 2 4 2 2_QR_TAB_1.4_1.5_1.11" xfId="15634" xr:uid="{00000000-0005-0000-0000-0000203D0000}"/>
    <cellStyle name="Normal 4 2 2 2 3 2 4 2 3" xfId="15635" xr:uid="{00000000-0005-0000-0000-0000213D0000}"/>
    <cellStyle name="Normal 4 2 2 2 3 2 4 2_QR_TAB_1.4_1.5_1.11" xfId="15636" xr:uid="{00000000-0005-0000-0000-0000223D0000}"/>
    <cellStyle name="Normal 4 2 2 2 3 2 4 3" xfId="15637" xr:uid="{00000000-0005-0000-0000-0000233D0000}"/>
    <cellStyle name="Normal 4 2 2 2 3 2 4 3 2" xfId="15638" xr:uid="{00000000-0005-0000-0000-0000243D0000}"/>
    <cellStyle name="Normal 4 2 2 2 3 2 4 3_QR_TAB_1.4_1.5_1.11" xfId="15639" xr:uid="{00000000-0005-0000-0000-0000253D0000}"/>
    <cellStyle name="Normal 4 2 2 2 3 2 4 4" xfId="15640" xr:uid="{00000000-0005-0000-0000-0000263D0000}"/>
    <cellStyle name="Normal 4 2 2 2 3 2 4_QR_TAB_1.4_1.5_1.11" xfId="15641" xr:uid="{00000000-0005-0000-0000-0000273D0000}"/>
    <cellStyle name="Normal 4 2 2 2 3 2 5" xfId="15642" xr:uid="{00000000-0005-0000-0000-0000283D0000}"/>
    <cellStyle name="Normal 4 2 2 2 3 2 5 2" xfId="15643" xr:uid="{00000000-0005-0000-0000-0000293D0000}"/>
    <cellStyle name="Normal 4 2 2 2 3 2 5 2 2" xfId="15644" xr:uid="{00000000-0005-0000-0000-00002A3D0000}"/>
    <cellStyle name="Normal 4 2 2 2 3 2 5 2 2 2" xfId="15645" xr:uid="{00000000-0005-0000-0000-00002B3D0000}"/>
    <cellStyle name="Normal 4 2 2 2 3 2 5 2 2_QR_TAB_1.4_1.5_1.11" xfId="15646" xr:uid="{00000000-0005-0000-0000-00002C3D0000}"/>
    <cellStyle name="Normal 4 2 2 2 3 2 5 2 3" xfId="15647" xr:uid="{00000000-0005-0000-0000-00002D3D0000}"/>
    <cellStyle name="Normal 4 2 2 2 3 2 5 2_QR_TAB_1.4_1.5_1.11" xfId="15648" xr:uid="{00000000-0005-0000-0000-00002E3D0000}"/>
    <cellStyle name="Normal 4 2 2 2 3 2 5_QR_TAB_1.4_1.5_1.11" xfId="15649" xr:uid="{00000000-0005-0000-0000-00002F3D0000}"/>
    <cellStyle name="Normal 4 2 2 2 3 2 6" xfId="15650" xr:uid="{00000000-0005-0000-0000-0000303D0000}"/>
    <cellStyle name="Normal 4 2 2 2 3 2 6 2" xfId="15651" xr:uid="{00000000-0005-0000-0000-0000313D0000}"/>
    <cellStyle name="Normal 4 2 2 2 3 2 6 2 2" xfId="15652" xr:uid="{00000000-0005-0000-0000-0000323D0000}"/>
    <cellStyle name="Normal 4 2 2 2 3 2 6 2_QR_TAB_1.4_1.5_1.11" xfId="15653" xr:uid="{00000000-0005-0000-0000-0000333D0000}"/>
    <cellStyle name="Normal 4 2 2 2 3 2 6 3" xfId="15654" xr:uid="{00000000-0005-0000-0000-0000343D0000}"/>
    <cellStyle name="Normal 4 2 2 2 3 2 6_QR_TAB_1.4_1.5_1.11" xfId="15655" xr:uid="{00000000-0005-0000-0000-0000353D0000}"/>
    <cellStyle name="Normal 4 2 2 2 3 2 7" xfId="15656" xr:uid="{00000000-0005-0000-0000-0000363D0000}"/>
    <cellStyle name="Normal 4 2 2 2 3 2 7 2" xfId="15657" xr:uid="{00000000-0005-0000-0000-0000373D0000}"/>
    <cellStyle name="Normal 4 2 2 2 3 2 7_QR_TAB_1.4_1.5_1.11" xfId="15658" xr:uid="{00000000-0005-0000-0000-0000383D0000}"/>
    <cellStyle name="Normal 4 2 2 2 3 2 8" xfId="15659" xr:uid="{00000000-0005-0000-0000-0000393D0000}"/>
    <cellStyle name="Normal 4 2 2 2 3 2_checks flows" xfId="15660" xr:uid="{00000000-0005-0000-0000-00003A3D0000}"/>
    <cellStyle name="Normal 4 2 2 2 3 3" xfId="15661" xr:uid="{00000000-0005-0000-0000-00003B3D0000}"/>
    <cellStyle name="Normal 4 2 2 2 3 3 2" xfId="15662" xr:uid="{00000000-0005-0000-0000-00003C3D0000}"/>
    <cellStyle name="Normal 4 2 2 2 3 3 2 2" xfId="15663" xr:uid="{00000000-0005-0000-0000-00003D3D0000}"/>
    <cellStyle name="Normal 4 2 2 2 3 3 2 2 2" xfId="15664" xr:uid="{00000000-0005-0000-0000-00003E3D0000}"/>
    <cellStyle name="Normal 4 2 2 2 3 3 2 2 2 2" xfId="15665" xr:uid="{00000000-0005-0000-0000-00003F3D0000}"/>
    <cellStyle name="Normal 4 2 2 2 3 3 2 2 2_QR_TAB_1.4_1.5_1.11" xfId="15666" xr:uid="{00000000-0005-0000-0000-0000403D0000}"/>
    <cellStyle name="Normal 4 2 2 2 3 3 2 2 3" xfId="15667" xr:uid="{00000000-0005-0000-0000-0000413D0000}"/>
    <cellStyle name="Normal 4 2 2 2 3 3 2 2_QR_TAB_1.4_1.5_1.11" xfId="15668" xr:uid="{00000000-0005-0000-0000-0000423D0000}"/>
    <cellStyle name="Normal 4 2 2 2 3 3 2 3" xfId="15669" xr:uid="{00000000-0005-0000-0000-0000433D0000}"/>
    <cellStyle name="Normal 4 2 2 2 3 3 2 3 2" xfId="15670" xr:uid="{00000000-0005-0000-0000-0000443D0000}"/>
    <cellStyle name="Normal 4 2 2 2 3 3 2 3_QR_TAB_1.4_1.5_1.11" xfId="15671" xr:uid="{00000000-0005-0000-0000-0000453D0000}"/>
    <cellStyle name="Normal 4 2 2 2 3 3 2 4" xfId="15672" xr:uid="{00000000-0005-0000-0000-0000463D0000}"/>
    <cellStyle name="Normal 4 2 2 2 3 3 2_QR_TAB_1.4_1.5_1.11" xfId="15673" xr:uid="{00000000-0005-0000-0000-0000473D0000}"/>
    <cellStyle name="Normal 4 2 2 2 3 3 3" xfId="15674" xr:uid="{00000000-0005-0000-0000-0000483D0000}"/>
    <cellStyle name="Normal 4 2 2 2 3 3 3 2" xfId="15675" xr:uid="{00000000-0005-0000-0000-0000493D0000}"/>
    <cellStyle name="Normal 4 2 2 2 3 3 3 2 2" xfId="15676" xr:uid="{00000000-0005-0000-0000-00004A3D0000}"/>
    <cellStyle name="Normal 4 2 2 2 3 3 3 2 2 2" xfId="15677" xr:uid="{00000000-0005-0000-0000-00004B3D0000}"/>
    <cellStyle name="Normal 4 2 2 2 3 3 3 2 2_QR_TAB_1.4_1.5_1.11" xfId="15678" xr:uid="{00000000-0005-0000-0000-00004C3D0000}"/>
    <cellStyle name="Normal 4 2 2 2 3 3 3 2 3" xfId="15679" xr:uid="{00000000-0005-0000-0000-00004D3D0000}"/>
    <cellStyle name="Normal 4 2 2 2 3 3 3 2_QR_TAB_1.4_1.5_1.11" xfId="15680" xr:uid="{00000000-0005-0000-0000-00004E3D0000}"/>
    <cellStyle name="Normal 4 2 2 2 3 3 3_QR_TAB_1.4_1.5_1.11" xfId="15681" xr:uid="{00000000-0005-0000-0000-00004F3D0000}"/>
    <cellStyle name="Normal 4 2 2 2 3 3 4" xfId="15682" xr:uid="{00000000-0005-0000-0000-0000503D0000}"/>
    <cellStyle name="Normal 4 2 2 2 3 3 4 2" xfId="15683" xr:uid="{00000000-0005-0000-0000-0000513D0000}"/>
    <cellStyle name="Normal 4 2 2 2 3 3 4 2 2" xfId="15684" xr:uid="{00000000-0005-0000-0000-0000523D0000}"/>
    <cellStyle name="Normal 4 2 2 2 3 3 4 2_QR_TAB_1.4_1.5_1.11" xfId="15685" xr:uid="{00000000-0005-0000-0000-0000533D0000}"/>
    <cellStyle name="Normal 4 2 2 2 3 3 4 3" xfId="15686" xr:uid="{00000000-0005-0000-0000-0000543D0000}"/>
    <cellStyle name="Normal 4 2 2 2 3 3 4_QR_TAB_1.4_1.5_1.11" xfId="15687" xr:uid="{00000000-0005-0000-0000-0000553D0000}"/>
    <cellStyle name="Normal 4 2 2 2 3 3 5" xfId="15688" xr:uid="{00000000-0005-0000-0000-0000563D0000}"/>
    <cellStyle name="Normal 4 2 2 2 3 3 5 2" xfId="15689" xr:uid="{00000000-0005-0000-0000-0000573D0000}"/>
    <cellStyle name="Normal 4 2 2 2 3 3 5_QR_TAB_1.4_1.5_1.11" xfId="15690" xr:uid="{00000000-0005-0000-0000-0000583D0000}"/>
    <cellStyle name="Normal 4 2 2 2 3 3 6" xfId="15691" xr:uid="{00000000-0005-0000-0000-0000593D0000}"/>
    <cellStyle name="Normal 4 2 2 2 3 3_checks flows" xfId="15692" xr:uid="{00000000-0005-0000-0000-00005A3D0000}"/>
    <cellStyle name="Normal 4 2 2 2 3 4" xfId="15693" xr:uid="{00000000-0005-0000-0000-00005B3D0000}"/>
    <cellStyle name="Normal 4 2 2 2 3 4 2" xfId="15694" xr:uid="{00000000-0005-0000-0000-00005C3D0000}"/>
    <cellStyle name="Normal 4 2 2 2 3 4 2 2" xfId="15695" xr:uid="{00000000-0005-0000-0000-00005D3D0000}"/>
    <cellStyle name="Normal 4 2 2 2 3 4 2 2 2" xfId="15696" xr:uid="{00000000-0005-0000-0000-00005E3D0000}"/>
    <cellStyle name="Normal 4 2 2 2 3 4 2 2 2 2" xfId="15697" xr:uid="{00000000-0005-0000-0000-00005F3D0000}"/>
    <cellStyle name="Normal 4 2 2 2 3 4 2 2 2_QR_TAB_1.4_1.5_1.11" xfId="15698" xr:uid="{00000000-0005-0000-0000-0000603D0000}"/>
    <cellStyle name="Normal 4 2 2 2 3 4 2 2 3" xfId="15699" xr:uid="{00000000-0005-0000-0000-0000613D0000}"/>
    <cellStyle name="Normal 4 2 2 2 3 4 2 2_QR_TAB_1.4_1.5_1.11" xfId="15700" xr:uid="{00000000-0005-0000-0000-0000623D0000}"/>
    <cellStyle name="Normal 4 2 2 2 3 4 2 3" xfId="15701" xr:uid="{00000000-0005-0000-0000-0000633D0000}"/>
    <cellStyle name="Normal 4 2 2 2 3 4 2 3 2" xfId="15702" xr:uid="{00000000-0005-0000-0000-0000643D0000}"/>
    <cellStyle name="Normal 4 2 2 2 3 4 2 3_QR_TAB_1.4_1.5_1.11" xfId="15703" xr:uid="{00000000-0005-0000-0000-0000653D0000}"/>
    <cellStyle name="Normal 4 2 2 2 3 4 2 4" xfId="15704" xr:uid="{00000000-0005-0000-0000-0000663D0000}"/>
    <cellStyle name="Normal 4 2 2 2 3 4 2_QR_TAB_1.4_1.5_1.11" xfId="15705" xr:uid="{00000000-0005-0000-0000-0000673D0000}"/>
    <cellStyle name="Normal 4 2 2 2 3 4 3" xfId="15706" xr:uid="{00000000-0005-0000-0000-0000683D0000}"/>
    <cellStyle name="Normal 4 2 2 2 3 4 3 2" xfId="15707" xr:uid="{00000000-0005-0000-0000-0000693D0000}"/>
    <cellStyle name="Normal 4 2 2 2 3 4 3 2 2" xfId="15708" xr:uid="{00000000-0005-0000-0000-00006A3D0000}"/>
    <cellStyle name="Normal 4 2 2 2 3 4 3 2 2 2" xfId="15709" xr:uid="{00000000-0005-0000-0000-00006B3D0000}"/>
    <cellStyle name="Normal 4 2 2 2 3 4 3 2 2_QR_TAB_1.4_1.5_1.11" xfId="15710" xr:uid="{00000000-0005-0000-0000-00006C3D0000}"/>
    <cellStyle name="Normal 4 2 2 2 3 4 3 2 3" xfId="15711" xr:uid="{00000000-0005-0000-0000-00006D3D0000}"/>
    <cellStyle name="Normal 4 2 2 2 3 4 3 2_QR_TAB_1.4_1.5_1.11" xfId="15712" xr:uid="{00000000-0005-0000-0000-00006E3D0000}"/>
    <cellStyle name="Normal 4 2 2 2 3 4 3_QR_TAB_1.4_1.5_1.11" xfId="15713" xr:uid="{00000000-0005-0000-0000-00006F3D0000}"/>
    <cellStyle name="Normal 4 2 2 2 3 4 4" xfId="15714" xr:uid="{00000000-0005-0000-0000-0000703D0000}"/>
    <cellStyle name="Normal 4 2 2 2 3 4 4 2" xfId="15715" xr:uid="{00000000-0005-0000-0000-0000713D0000}"/>
    <cellStyle name="Normal 4 2 2 2 3 4 4 2 2" xfId="15716" xr:uid="{00000000-0005-0000-0000-0000723D0000}"/>
    <cellStyle name="Normal 4 2 2 2 3 4 4 2_QR_TAB_1.4_1.5_1.11" xfId="15717" xr:uid="{00000000-0005-0000-0000-0000733D0000}"/>
    <cellStyle name="Normal 4 2 2 2 3 4 4 3" xfId="15718" xr:uid="{00000000-0005-0000-0000-0000743D0000}"/>
    <cellStyle name="Normal 4 2 2 2 3 4 4_QR_TAB_1.4_1.5_1.11" xfId="15719" xr:uid="{00000000-0005-0000-0000-0000753D0000}"/>
    <cellStyle name="Normal 4 2 2 2 3 4 5" xfId="15720" xr:uid="{00000000-0005-0000-0000-0000763D0000}"/>
    <cellStyle name="Normal 4 2 2 2 3 4 5 2" xfId="15721" xr:uid="{00000000-0005-0000-0000-0000773D0000}"/>
    <cellStyle name="Normal 4 2 2 2 3 4 5_QR_TAB_1.4_1.5_1.11" xfId="15722" xr:uid="{00000000-0005-0000-0000-0000783D0000}"/>
    <cellStyle name="Normal 4 2 2 2 3 4 6" xfId="15723" xr:uid="{00000000-0005-0000-0000-0000793D0000}"/>
    <cellStyle name="Normal 4 2 2 2 3 4_checks flows" xfId="15724" xr:uid="{00000000-0005-0000-0000-00007A3D0000}"/>
    <cellStyle name="Normal 4 2 2 2 3 5" xfId="15725" xr:uid="{00000000-0005-0000-0000-00007B3D0000}"/>
    <cellStyle name="Normal 4 2 2 2 3 5 2" xfId="15726" xr:uid="{00000000-0005-0000-0000-00007C3D0000}"/>
    <cellStyle name="Normal 4 2 2 2 3 5 2 2" xfId="15727" xr:uid="{00000000-0005-0000-0000-00007D3D0000}"/>
    <cellStyle name="Normal 4 2 2 2 3 5 2 2 2" xfId="15728" xr:uid="{00000000-0005-0000-0000-00007E3D0000}"/>
    <cellStyle name="Normal 4 2 2 2 3 5 2 2 2 2" xfId="15729" xr:uid="{00000000-0005-0000-0000-00007F3D0000}"/>
    <cellStyle name="Normal 4 2 2 2 3 5 2 2 2_QR_TAB_1.4_1.5_1.11" xfId="15730" xr:uid="{00000000-0005-0000-0000-0000803D0000}"/>
    <cellStyle name="Normal 4 2 2 2 3 5 2 2 3" xfId="15731" xr:uid="{00000000-0005-0000-0000-0000813D0000}"/>
    <cellStyle name="Normal 4 2 2 2 3 5 2 2_QR_TAB_1.4_1.5_1.11" xfId="15732" xr:uid="{00000000-0005-0000-0000-0000823D0000}"/>
    <cellStyle name="Normal 4 2 2 2 3 5 2 3" xfId="15733" xr:uid="{00000000-0005-0000-0000-0000833D0000}"/>
    <cellStyle name="Normal 4 2 2 2 3 5 2 3 2" xfId="15734" xr:uid="{00000000-0005-0000-0000-0000843D0000}"/>
    <cellStyle name="Normal 4 2 2 2 3 5 2 3_QR_TAB_1.4_1.5_1.11" xfId="15735" xr:uid="{00000000-0005-0000-0000-0000853D0000}"/>
    <cellStyle name="Normal 4 2 2 2 3 5 2 4" xfId="15736" xr:uid="{00000000-0005-0000-0000-0000863D0000}"/>
    <cellStyle name="Normal 4 2 2 2 3 5 2_QR_TAB_1.4_1.5_1.11" xfId="15737" xr:uid="{00000000-0005-0000-0000-0000873D0000}"/>
    <cellStyle name="Normal 4 2 2 2 3 5 3" xfId="15738" xr:uid="{00000000-0005-0000-0000-0000883D0000}"/>
    <cellStyle name="Normal 4 2 2 2 3 5 3 2" xfId="15739" xr:uid="{00000000-0005-0000-0000-0000893D0000}"/>
    <cellStyle name="Normal 4 2 2 2 3 5 3 2 2" xfId="15740" xr:uid="{00000000-0005-0000-0000-00008A3D0000}"/>
    <cellStyle name="Normal 4 2 2 2 3 5 3 2 2 2" xfId="15741" xr:uid="{00000000-0005-0000-0000-00008B3D0000}"/>
    <cellStyle name="Normal 4 2 2 2 3 5 3 2 2_QR_TAB_1.4_1.5_1.11" xfId="15742" xr:uid="{00000000-0005-0000-0000-00008C3D0000}"/>
    <cellStyle name="Normal 4 2 2 2 3 5 3 2 3" xfId="15743" xr:uid="{00000000-0005-0000-0000-00008D3D0000}"/>
    <cellStyle name="Normal 4 2 2 2 3 5 3 2_QR_TAB_1.4_1.5_1.11" xfId="15744" xr:uid="{00000000-0005-0000-0000-00008E3D0000}"/>
    <cellStyle name="Normal 4 2 2 2 3 5 3_QR_TAB_1.4_1.5_1.11" xfId="15745" xr:uid="{00000000-0005-0000-0000-00008F3D0000}"/>
    <cellStyle name="Normal 4 2 2 2 3 5 4" xfId="15746" xr:uid="{00000000-0005-0000-0000-0000903D0000}"/>
    <cellStyle name="Normal 4 2 2 2 3 5 4 2" xfId="15747" xr:uid="{00000000-0005-0000-0000-0000913D0000}"/>
    <cellStyle name="Normal 4 2 2 2 3 5 4 2 2" xfId="15748" xr:uid="{00000000-0005-0000-0000-0000923D0000}"/>
    <cellStyle name="Normal 4 2 2 2 3 5 4 2_QR_TAB_1.4_1.5_1.11" xfId="15749" xr:uid="{00000000-0005-0000-0000-0000933D0000}"/>
    <cellStyle name="Normal 4 2 2 2 3 5 4 3" xfId="15750" xr:uid="{00000000-0005-0000-0000-0000943D0000}"/>
    <cellStyle name="Normal 4 2 2 2 3 5 4_QR_TAB_1.4_1.5_1.11" xfId="15751" xr:uid="{00000000-0005-0000-0000-0000953D0000}"/>
    <cellStyle name="Normal 4 2 2 2 3 5 5" xfId="15752" xr:uid="{00000000-0005-0000-0000-0000963D0000}"/>
    <cellStyle name="Normal 4 2 2 2 3 5 5 2" xfId="15753" xr:uid="{00000000-0005-0000-0000-0000973D0000}"/>
    <cellStyle name="Normal 4 2 2 2 3 5 5_QR_TAB_1.4_1.5_1.11" xfId="15754" xr:uid="{00000000-0005-0000-0000-0000983D0000}"/>
    <cellStyle name="Normal 4 2 2 2 3 5 6" xfId="15755" xr:uid="{00000000-0005-0000-0000-0000993D0000}"/>
    <cellStyle name="Normal 4 2 2 2 3 5_checks flows" xfId="15756" xr:uid="{00000000-0005-0000-0000-00009A3D0000}"/>
    <cellStyle name="Normal 4 2 2 2 3 6" xfId="15757" xr:uid="{00000000-0005-0000-0000-00009B3D0000}"/>
    <cellStyle name="Normal 4 2 2 2 3 6 2" xfId="15758" xr:uid="{00000000-0005-0000-0000-00009C3D0000}"/>
    <cellStyle name="Normal 4 2 2 2 3 6 2 2" xfId="15759" xr:uid="{00000000-0005-0000-0000-00009D3D0000}"/>
    <cellStyle name="Normal 4 2 2 2 3 6 2 2 2" xfId="15760" xr:uid="{00000000-0005-0000-0000-00009E3D0000}"/>
    <cellStyle name="Normal 4 2 2 2 3 6 2 2 2 2" xfId="15761" xr:uid="{00000000-0005-0000-0000-00009F3D0000}"/>
    <cellStyle name="Normal 4 2 2 2 3 6 2 2 2_QR_TAB_1.4_1.5_1.11" xfId="15762" xr:uid="{00000000-0005-0000-0000-0000A03D0000}"/>
    <cellStyle name="Normal 4 2 2 2 3 6 2 2 3" xfId="15763" xr:uid="{00000000-0005-0000-0000-0000A13D0000}"/>
    <cellStyle name="Normal 4 2 2 2 3 6 2 2_QR_TAB_1.4_1.5_1.11" xfId="15764" xr:uid="{00000000-0005-0000-0000-0000A23D0000}"/>
    <cellStyle name="Normal 4 2 2 2 3 6 2 3" xfId="15765" xr:uid="{00000000-0005-0000-0000-0000A33D0000}"/>
    <cellStyle name="Normal 4 2 2 2 3 6 2 3 2" xfId="15766" xr:uid="{00000000-0005-0000-0000-0000A43D0000}"/>
    <cellStyle name="Normal 4 2 2 2 3 6 2 3_QR_TAB_1.4_1.5_1.11" xfId="15767" xr:uid="{00000000-0005-0000-0000-0000A53D0000}"/>
    <cellStyle name="Normal 4 2 2 2 3 6 2 4" xfId="15768" xr:uid="{00000000-0005-0000-0000-0000A63D0000}"/>
    <cellStyle name="Normal 4 2 2 2 3 6 2_QR_TAB_1.4_1.5_1.11" xfId="15769" xr:uid="{00000000-0005-0000-0000-0000A73D0000}"/>
    <cellStyle name="Normal 4 2 2 2 3 6 3" xfId="15770" xr:uid="{00000000-0005-0000-0000-0000A83D0000}"/>
    <cellStyle name="Normal 4 2 2 2 3 6 3 2" xfId="15771" xr:uid="{00000000-0005-0000-0000-0000A93D0000}"/>
    <cellStyle name="Normal 4 2 2 2 3 6 3 2 2" xfId="15772" xr:uid="{00000000-0005-0000-0000-0000AA3D0000}"/>
    <cellStyle name="Normal 4 2 2 2 3 6 3 2 2 2" xfId="15773" xr:uid="{00000000-0005-0000-0000-0000AB3D0000}"/>
    <cellStyle name="Normal 4 2 2 2 3 6 3 2 2_QR_TAB_1.4_1.5_1.11" xfId="15774" xr:uid="{00000000-0005-0000-0000-0000AC3D0000}"/>
    <cellStyle name="Normal 4 2 2 2 3 6 3 2 3" xfId="15775" xr:uid="{00000000-0005-0000-0000-0000AD3D0000}"/>
    <cellStyle name="Normal 4 2 2 2 3 6 3 2_QR_TAB_1.4_1.5_1.11" xfId="15776" xr:uid="{00000000-0005-0000-0000-0000AE3D0000}"/>
    <cellStyle name="Normal 4 2 2 2 3 6 3_QR_TAB_1.4_1.5_1.11" xfId="15777" xr:uid="{00000000-0005-0000-0000-0000AF3D0000}"/>
    <cellStyle name="Normal 4 2 2 2 3 6 4" xfId="15778" xr:uid="{00000000-0005-0000-0000-0000B03D0000}"/>
    <cellStyle name="Normal 4 2 2 2 3 6 4 2" xfId="15779" xr:uid="{00000000-0005-0000-0000-0000B13D0000}"/>
    <cellStyle name="Normal 4 2 2 2 3 6 4 2 2" xfId="15780" xr:uid="{00000000-0005-0000-0000-0000B23D0000}"/>
    <cellStyle name="Normal 4 2 2 2 3 6 4 2_QR_TAB_1.4_1.5_1.11" xfId="15781" xr:uid="{00000000-0005-0000-0000-0000B33D0000}"/>
    <cellStyle name="Normal 4 2 2 2 3 6 4 3" xfId="15782" xr:uid="{00000000-0005-0000-0000-0000B43D0000}"/>
    <cellStyle name="Normal 4 2 2 2 3 6 4_QR_TAB_1.4_1.5_1.11" xfId="15783" xr:uid="{00000000-0005-0000-0000-0000B53D0000}"/>
    <cellStyle name="Normal 4 2 2 2 3 6 5" xfId="15784" xr:uid="{00000000-0005-0000-0000-0000B63D0000}"/>
    <cellStyle name="Normal 4 2 2 2 3 6 5 2" xfId="15785" xr:uid="{00000000-0005-0000-0000-0000B73D0000}"/>
    <cellStyle name="Normal 4 2 2 2 3 6 5_QR_TAB_1.4_1.5_1.11" xfId="15786" xr:uid="{00000000-0005-0000-0000-0000B83D0000}"/>
    <cellStyle name="Normal 4 2 2 2 3 6 6" xfId="15787" xr:uid="{00000000-0005-0000-0000-0000B93D0000}"/>
    <cellStyle name="Normal 4 2 2 2 3 6_checks flows" xfId="15788" xr:uid="{00000000-0005-0000-0000-0000BA3D0000}"/>
    <cellStyle name="Normal 4 2 2 2 3 7" xfId="15789" xr:uid="{00000000-0005-0000-0000-0000BB3D0000}"/>
    <cellStyle name="Normal 4 2 2 2 3 7 2" xfId="15790" xr:uid="{00000000-0005-0000-0000-0000BC3D0000}"/>
    <cellStyle name="Normal 4 2 2 2 3 7 2 2" xfId="15791" xr:uid="{00000000-0005-0000-0000-0000BD3D0000}"/>
    <cellStyle name="Normal 4 2 2 2 3 7 2 2 2" xfId="15792" xr:uid="{00000000-0005-0000-0000-0000BE3D0000}"/>
    <cellStyle name="Normal 4 2 2 2 3 7 2 2 2 2" xfId="15793" xr:uid="{00000000-0005-0000-0000-0000BF3D0000}"/>
    <cellStyle name="Normal 4 2 2 2 3 7 2 2 2_QR_TAB_1.4_1.5_1.11" xfId="15794" xr:uid="{00000000-0005-0000-0000-0000C03D0000}"/>
    <cellStyle name="Normal 4 2 2 2 3 7 2 2 3" xfId="15795" xr:uid="{00000000-0005-0000-0000-0000C13D0000}"/>
    <cellStyle name="Normal 4 2 2 2 3 7 2 2_QR_TAB_1.4_1.5_1.11" xfId="15796" xr:uid="{00000000-0005-0000-0000-0000C23D0000}"/>
    <cellStyle name="Normal 4 2 2 2 3 7 2 3" xfId="15797" xr:uid="{00000000-0005-0000-0000-0000C33D0000}"/>
    <cellStyle name="Normal 4 2 2 2 3 7 2 3 2" xfId="15798" xr:uid="{00000000-0005-0000-0000-0000C43D0000}"/>
    <cellStyle name="Normal 4 2 2 2 3 7 2 3_QR_TAB_1.4_1.5_1.11" xfId="15799" xr:uid="{00000000-0005-0000-0000-0000C53D0000}"/>
    <cellStyle name="Normal 4 2 2 2 3 7 2 4" xfId="15800" xr:uid="{00000000-0005-0000-0000-0000C63D0000}"/>
    <cellStyle name="Normal 4 2 2 2 3 7 2_QR_TAB_1.4_1.5_1.11" xfId="15801" xr:uid="{00000000-0005-0000-0000-0000C73D0000}"/>
    <cellStyle name="Normal 4 2 2 2 3 7 3" xfId="15802" xr:uid="{00000000-0005-0000-0000-0000C83D0000}"/>
    <cellStyle name="Normal 4 2 2 2 3 7 3 2" xfId="15803" xr:uid="{00000000-0005-0000-0000-0000C93D0000}"/>
    <cellStyle name="Normal 4 2 2 2 3 7 3 2 2" xfId="15804" xr:uid="{00000000-0005-0000-0000-0000CA3D0000}"/>
    <cellStyle name="Normal 4 2 2 2 3 7 3 2_QR_TAB_1.4_1.5_1.11" xfId="15805" xr:uid="{00000000-0005-0000-0000-0000CB3D0000}"/>
    <cellStyle name="Normal 4 2 2 2 3 7 3 3" xfId="15806" xr:uid="{00000000-0005-0000-0000-0000CC3D0000}"/>
    <cellStyle name="Normal 4 2 2 2 3 7 3_QR_TAB_1.4_1.5_1.11" xfId="15807" xr:uid="{00000000-0005-0000-0000-0000CD3D0000}"/>
    <cellStyle name="Normal 4 2 2 2 3 7 4" xfId="15808" xr:uid="{00000000-0005-0000-0000-0000CE3D0000}"/>
    <cellStyle name="Normal 4 2 2 2 3 7 4 2" xfId="15809" xr:uid="{00000000-0005-0000-0000-0000CF3D0000}"/>
    <cellStyle name="Normal 4 2 2 2 3 7 4_QR_TAB_1.4_1.5_1.11" xfId="15810" xr:uid="{00000000-0005-0000-0000-0000D03D0000}"/>
    <cellStyle name="Normal 4 2 2 2 3 7 5" xfId="15811" xr:uid="{00000000-0005-0000-0000-0000D13D0000}"/>
    <cellStyle name="Normal 4 2 2 2 3 7_checks flows" xfId="15812" xr:uid="{00000000-0005-0000-0000-0000D23D0000}"/>
    <cellStyle name="Normal 4 2 2 2 3 8" xfId="15813" xr:uid="{00000000-0005-0000-0000-0000D33D0000}"/>
    <cellStyle name="Normal 4 2 2 2 3 8 2" xfId="15814" xr:uid="{00000000-0005-0000-0000-0000D43D0000}"/>
    <cellStyle name="Normal 4 2 2 2 3 8 2 2" xfId="15815" xr:uid="{00000000-0005-0000-0000-0000D53D0000}"/>
    <cellStyle name="Normal 4 2 2 2 3 8 2 2 2" xfId="15816" xr:uid="{00000000-0005-0000-0000-0000D63D0000}"/>
    <cellStyle name="Normal 4 2 2 2 3 8 2 2_QR_TAB_1.4_1.5_1.11" xfId="15817" xr:uid="{00000000-0005-0000-0000-0000D73D0000}"/>
    <cellStyle name="Normal 4 2 2 2 3 8 2 3" xfId="15818" xr:uid="{00000000-0005-0000-0000-0000D83D0000}"/>
    <cellStyle name="Normal 4 2 2 2 3 8 2_QR_TAB_1.4_1.5_1.11" xfId="15819" xr:uid="{00000000-0005-0000-0000-0000D93D0000}"/>
    <cellStyle name="Normal 4 2 2 2 3 8 3" xfId="15820" xr:uid="{00000000-0005-0000-0000-0000DA3D0000}"/>
    <cellStyle name="Normal 4 2 2 2 3 8 3 2" xfId="15821" xr:uid="{00000000-0005-0000-0000-0000DB3D0000}"/>
    <cellStyle name="Normal 4 2 2 2 3 8 3_QR_TAB_1.4_1.5_1.11" xfId="15822" xr:uid="{00000000-0005-0000-0000-0000DC3D0000}"/>
    <cellStyle name="Normal 4 2 2 2 3 8 4" xfId="15823" xr:uid="{00000000-0005-0000-0000-0000DD3D0000}"/>
    <cellStyle name="Normal 4 2 2 2 3 8_QR_TAB_1.4_1.5_1.11" xfId="15824" xr:uid="{00000000-0005-0000-0000-0000DE3D0000}"/>
    <cellStyle name="Normal 4 2 2 2 3 9" xfId="15825" xr:uid="{00000000-0005-0000-0000-0000DF3D0000}"/>
    <cellStyle name="Normal 4 2 2 2 3 9 2" xfId="15826" xr:uid="{00000000-0005-0000-0000-0000E03D0000}"/>
    <cellStyle name="Normal 4 2 2 2 3 9 2 2" xfId="15827" xr:uid="{00000000-0005-0000-0000-0000E13D0000}"/>
    <cellStyle name="Normal 4 2 2 2 3 9 2 2 2" xfId="15828" xr:uid="{00000000-0005-0000-0000-0000E23D0000}"/>
    <cellStyle name="Normal 4 2 2 2 3 9 2 2_QR_TAB_1.4_1.5_1.11" xfId="15829" xr:uid="{00000000-0005-0000-0000-0000E33D0000}"/>
    <cellStyle name="Normal 4 2 2 2 3 9 2 3" xfId="15830" xr:uid="{00000000-0005-0000-0000-0000E43D0000}"/>
    <cellStyle name="Normal 4 2 2 2 3 9 2_QR_TAB_1.4_1.5_1.11" xfId="15831" xr:uid="{00000000-0005-0000-0000-0000E53D0000}"/>
    <cellStyle name="Normal 4 2 2 2 3 9_QR_TAB_1.4_1.5_1.11" xfId="15832" xr:uid="{00000000-0005-0000-0000-0000E63D0000}"/>
    <cellStyle name="Normal 4 2 2 2 3_checks flows" xfId="15833" xr:uid="{00000000-0005-0000-0000-0000E73D0000}"/>
    <cellStyle name="Normal 4 2 2 2 4" xfId="15834" xr:uid="{00000000-0005-0000-0000-0000E83D0000}"/>
    <cellStyle name="Normal 4 2 2 2 4 2" xfId="15835" xr:uid="{00000000-0005-0000-0000-0000E93D0000}"/>
    <cellStyle name="Normal 4 2 2 2 4 2 2" xfId="15836" xr:uid="{00000000-0005-0000-0000-0000EA3D0000}"/>
    <cellStyle name="Normal 4 2 2 2 4 2 2 2" xfId="15837" xr:uid="{00000000-0005-0000-0000-0000EB3D0000}"/>
    <cellStyle name="Normal 4 2 2 2 4 2 2 2 2" xfId="15838" xr:uid="{00000000-0005-0000-0000-0000EC3D0000}"/>
    <cellStyle name="Normal 4 2 2 2 4 2 2 2 2 2" xfId="15839" xr:uid="{00000000-0005-0000-0000-0000ED3D0000}"/>
    <cellStyle name="Normal 4 2 2 2 4 2 2 2 2_QR_TAB_1.4_1.5_1.11" xfId="15840" xr:uid="{00000000-0005-0000-0000-0000EE3D0000}"/>
    <cellStyle name="Normal 4 2 2 2 4 2 2 2 3" xfId="15841" xr:uid="{00000000-0005-0000-0000-0000EF3D0000}"/>
    <cellStyle name="Normal 4 2 2 2 4 2 2 2_QR_TAB_1.4_1.5_1.11" xfId="15842" xr:uid="{00000000-0005-0000-0000-0000F03D0000}"/>
    <cellStyle name="Normal 4 2 2 2 4 2 2 3" xfId="15843" xr:uid="{00000000-0005-0000-0000-0000F13D0000}"/>
    <cellStyle name="Normal 4 2 2 2 4 2 2 3 2" xfId="15844" xr:uid="{00000000-0005-0000-0000-0000F23D0000}"/>
    <cellStyle name="Normal 4 2 2 2 4 2 2 3_QR_TAB_1.4_1.5_1.11" xfId="15845" xr:uid="{00000000-0005-0000-0000-0000F33D0000}"/>
    <cellStyle name="Normal 4 2 2 2 4 2 2 4" xfId="15846" xr:uid="{00000000-0005-0000-0000-0000F43D0000}"/>
    <cellStyle name="Normal 4 2 2 2 4 2 2_QR_TAB_1.4_1.5_1.11" xfId="15847" xr:uid="{00000000-0005-0000-0000-0000F53D0000}"/>
    <cellStyle name="Normal 4 2 2 2 4 2 3" xfId="15848" xr:uid="{00000000-0005-0000-0000-0000F63D0000}"/>
    <cellStyle name="Normal 4 2 2 2 4 2 3 2" xfId="15849" xr:uid="{00000000-0005-0000-0000-0000F73D0000}"/>
    <cellStyle name="Normal 4 2 2 2 4 2 3 2 2" xfId="15850" xr:uid="{00000000-0005-0000-0000-0000F83D0000}"/>
    <cellStyle name="Normal 4 2 2 2 4 2 3 2 2 2" xfId="15851" xr:uid="{00000000-0005-0000-0000-0000F93D0000}"/>
    <cellStyle name="Normal 4 2 2 2 4 2 3 2 2_QR_TAB_1.4_1.5_1.11" xfId="15852" xr:uid="{00000000-0005-0000-0000-0000FA3D0000}"/>
    <cellStyle name="Normal 4 2 2 2 4 2 3 2 3" xfId="15853" xr:uid="{00000000-0005-0000-0000-0000FB3D0000}"/>
    <cellStyle name="Normal 4 2 2 2 4 2 3 2_QR_TAB_1.4_1.5_1.11" xfId="15854" xr:uid="{00000000-0005-0000-0000-0000FC3D0000}"/>
    <cellStyle name="Normal 4 2 2 2 4 2 3_QR_TAB_1.4_1.5_1.11" xfId="15855" xr:uid="{00000000-0005-0000-0000-0000FD3D0000}"/>
    <cellStyle name="Normal 4 2 2 2 4 2 4" xfId="15856" xr:uid="{00000000-0005-0000-0000-0000FE3D0000}"/>
    <cellStyle name="Normal 4 2 2 2 4 2 4 2" xfId="15857" xr:uid="{00000000-0005-0000-0000-0000FF3D0000}"/>
    <cellStyle name="Normal 4 2 2 2 4 2 4 2 2" xfId="15858" xr:uid="{00000000-0005-0000-0000-0000003E0000}"/>
    <cellStyle name="Normal 4 2 2 2 4 2 4 2_QR_TAB_1.4_1.5_1.11" xfId="15859" xr:uid="{00000000-0005-0000-0000-0000013E0000}"/>
    <cellStyle name="Normal 4 2 2 2 4 2 4 3" xfId="15860" xr:uid="{00000000-0005-0000-0000-0000023E0000}"/>
    <cellStyle name="Normal 4 2 2 2 4 2 4_QR_TAB_1.4_1.5_1.11" xfId="15861" xr:uid="{00000000-0005-0000-0000-0000033E0000}"/>
    <cellStyle name="Normal 4 2 2 2 4 2 5" xfId="15862" xr:uid="{00000000-0005-0000-0000-0000043E0000}"/>
    <cellStyle name="Normal 4 2 2 2 4 2 5 2" xfId="15863" xr:uid="{00000000-0005-0000-0000-0000053E0000}"/>
    <cellStyle name="Normal 4 2 2 2 4 2 5_QR_TAB_1.4_1.5_1.11" xfId="15864" xr:uid="{00000000-0005-0000-0000-0000063E0000}"/>
    <cellStyle name="Normal 4 2 2 2 4 2 6" xfId="15865" xr:uid="{00000000-0005-0000-0000-0000073E0000}"/>
    <cellStyle name="Normal 4 2 2 2 4 2_checks flows" xfId="15866" xr:uid="{00000000-0005-0000-0000-0000083E0000}"/>
    <cellStyle name="Normal 4 2 2 2 4 3" xfId="15867" xr:uid="{00000000-0005-0000-0000-0000093E0000}"/>
    <cellStyle name="Normal 4 2 2 2 4 3 2" xfId="15868" xr:uid="{00000000-0005-0000-0000-00000A3E0000}"/>
    <cellStyle name="Normal 4 2 2 2 4 3 2 2" xfId="15869" xr:uid="{00000000-0005-0000-0000-00000B3E0000}"/>
    <cellStyle name="Normal 4 2 2 2 4 3 2 2 2" xfId="15870" xr:uid="{00000000-0005-0000-0000-00000C3E0000}"/>
    <cellStyle name="Normal 4 2 2 2 4 3 2 2 2 2" xfId="15871" xr:uid="{00000000-0005-0000-0000-00000D3E0000}"/>
    <cellStyle name="Normal 4 2 2 2 4 3 2 2 2_QR_TAB_1.4_1.5_1.11" xfId="15872" xr:uid="{00000000-0005-0000-0000-00000E3E0000}"/>
    <cellStyle name="Normal 4 2 2 2 4 3 2 2 3" xfId="15873" xr:uid="{00000000-0005-0000-0000-00000F3E0000}"/>
    <cellStyle name="Normal 4 2 2 2 4 3 2 2_QR_TAB_1.4_1.5_1.11" xfId="15874" xr:uid="{00000000-0005-0000-0000-0000103E0000}"/>
    <cellStyle name="Normal 4 2 2 2 4 3 2 3" xfId="15875" xr:uid="{00000000-0005-0000-0000-0000113E0000}"/>
    <cellStyle name="Normal 4 2 2 2 4 3 2 3 2" xfId="15876" xr:uid="{00000000-0005-0000-0000-0000123E0000}"/>
    <cellStyle name="Normal 4 2 2 2 4 3 2 3_QR_TAB_1.4_1.5_1.11" xfId="15877" xr:uid="{00000000-0005-0000-0000-0000133E0000}"/>
    <cellStyle name="Normal 4 2 2 2 4 3 2 4" xfId="15878" xr:uid="{00000000-0005-0000-0000-0000143E0000}"/>
    <cellStyle name="Normal 4 2 2 2 4 3 2_QR_TAB_1.4_1.5_1.11" xfId="15879" xr:uid="{00000000-0005-0000-0000-0000153E0000}"/>
    <cellStyle name="Normal 4 2 2 2 4 3 3" xfId="15880" xr:uid="{00000000-0005-0000-0000-0000163E0000}"/>
    <cellStyle name="Normal 4 2 2 2 4 3 3 2" xfId="15881" xr:uid="{00000000-0005-0000-0000-0000173E0000}"/>
    <cellStyle name="Normal 4 2 2 2 4 3 3 2 2" xfId="15882" xr:uid="{00000000-0005-0000-0000-0000183E0000}"/>
    <cellStyle name="Normal 4 2 2 2 4 3 3 2_QR_TAB_1.4_1.5_1.11" xfId="15883" xr:uid="{00000000-0005-0000-0000-0000193E0000}"/>
    <cellStyle name="Normal 4 2 2 2 4 3 3 3" xfId="15884" xr:uid="{00000000-0005-0000-0000-00001A3E0000}"/>
    <cellStyle name="Normal 4 2 2 2 4 3 3_QR_TAB_1.4_1.5_1.11" xfId="15885" xr:uid="{00000000-0005-0000-0000-00001B3E0000}"/>
    <cellStyle name="Normal 4 2 2 2 4 3 4" xfId="15886" xr:uid="{00000000-0005-0000-0000-00001C3E0000}"/>
    <cellStyle name="Normal 4 2 2 2 4 3 4 2" xfId="15887" xr:uid="{00000000-0005-0000-0000-00001D3E0000}"/>
    <cellStyle name="Normal 4 2 2 2 4 3 4_QR_TAB_1.4_1.5_1.11" xfId="15888" xr:uid="{00000000-0005-0000-0000-00001E3E0000}"/>
    <cellStyle name="Normal 4 2 2 2 4 3 5" xfId="15889" xr:uid="{00000000-0005-0000-0000-00001F3E0000}"/>
    <cellStyle name="Normal 4 2 2 2 4 3_checks flows" xfId="15890" xr:uid="{00000000-0005-0000-0000-0000203E0000}"/>
    <cellStyle name="Normal 4 2 2 2 4 4" xfId="15891" xr:uid="{00000000-0005-0000-0000-0000213E0000}"/>
    <cellStyle name="Normal 4 2 2 2 4 4 2" xfId="15892" xr:uid="{00000000-0005-0000-0000-0000223E0000}"/>
    <cellStyle name="Normal 4 2 2 2 4 4 2 2" xfId="15893" xr:uid="{00000000-0005-0000-0000-0000233E0000}"/>
    <cellStyle name="Normal 4 2 2 2 4 4 2 2 2" xfId="15894" xr:uid="{00000000-0005-0000-0000-0000243E0000}"/>
    <cellStyle name="Normal 4 2 2 2 4 4 2 2_QR_TAB_1.4_1.5_1.11" xfId="15895" xr:uid="{00000000-0005-0000-0000-0000253E0000}"/>
    <cellStyle name="Normal 4 2 2 2 4 4 2 3" xfId="15896" xr:uid="{00000000-0005-0000-0000-0000263E0000}"/>
    <cellStyle name="Normal 4 2 2 2 4 4 2_QR_TAB_1.4_1.5_1.11" xfId="15897" xr:uid="{00000000-0005-0000-0000-0000273E0000}"/>
    <cellStyle name="Normal 4 2 2 2 4 4 3" xfId="15898" xr:uid="{00000000-0005-0000-0000-0000283E0000}"/>
    <cellStyle name="Normal 4 2 2 2 4 4 3 2" xfId="15899" xr:uid="{00000000-0005-0000-0000-0000293E0000}"/>
    <cellStyle name="Normal 4 2 2 2 4 4 3_QR_TAB_1.4_1.5_1.11" xfId="15900" xr:uid="{00000000-0005-0000-0000-00002A3E0000}"/>
    <cellStyle name="Normal 4 2 2 2 4 4 4" xfId="15901" xr:uid="{00000000-0005-0000-0000-00002B3E0000}"/>
    <cellStyle name="Normal 4 2 2 2 4 4_QR_TAB_1.4_1.5_1.11" xfId="15902" xr:uid="{00000000-0005-0000-0000-00002C3E0000}"/>
    <cellStyle name="Normal 4 2 2 2 4 5" xfId="15903" xr:uid="{00000000-0005-0000-0000-00002D3E0000}"/>
    <cellStyle name="Normal 4 2 2 2 4 5 2" xfId="15904" xr:uid="{00000000-0005-0000-0000-00002E3E0000}"/>
    <cellStyle name="Normal 4 2 2 2 4 5 2 2" xfId="15905" xr:uid="{00000000-0005-0000-0000-00002F3E0000}"/>
    <cellStyle name="Normal 4 2 2 2 4 5 2 2 2" xfId="15906" xr:uid="{00000000-0005-0000-0000-0000303E0000}"/>
    <cellStyle name="Normal 4 2 2 2 4 5 2 2_QR_TAB_1.4_1.5_1.11" xfId="15907" xr:uid="{00000000-0005-0000-0000-0000313E0000}"/>
    <cellStyle name="Normal 4 2 2 2 4 5 2 3" xfId="15908" xr:uid="{00000000-0005-0000-0000-0000323E0000}"/>
    <cellStyle name="Normal 4 2 2 2 4 5 2_QR_TAB_1.4_1.5_1.11" xfId="15909" xr:uid="{00000000-0005-0000-0000-0000333E0000}"/>
    <cellStyle name="Normal 4 2 2 2 4 5_QR_TAB_1.4_1.5_1.11" xfId="15910" xr:uid="{00000000-0005-0000-0000-0000343E0000}"/>
    <cellStyle name="Normal 4 2 2 2 4 6" xfId="15911" xr:uid="{00000000-0005-0000-0000-0000353E0000}"/>
    <cellStyle name="Normal 4 2 2 2 4 6 2" xfId="15912" xr:uid="{00000000-0005-0000-0000-0000363E0000}"/>
    <cellStyle name="Normal 4 2 2 2 4 6 2 2" xfId="15913" xr:uid="{00000000-0005-0000-0000-0000373E0000}"/>
    <cellStyle name="Normal 4 2 2 2 4 6 2_QR_TAB_1.4_1.5_1.11" xfId="15914" xr:uid="{00000000-0005-0000-0000-0000383E0000}"/>
    <cellStyle name="Normal 4 2 2 2 4 6 3" xfId="15915" xr:uid="{00000000-0005-0000-0000-0000393E0000}"/>
    <cellStyle name="Normal 4 2 2 2 4 6_QR_TAB_1.4_1.5_1.11" xfId="15916" xr:uid="{00000000-0005-0000-0000-00003A3E0000}"/>
    <cellStyle name="Normal 4 2 2 2 4 7" xfId="15917" xr:uid="{00000000-0005-0000-0000-00003B3E0000}"/>
    <cellStyle name="Normal 4 2 2 2 4 7 2" xfId="15918" xr:uid="{00000000-0005-0000-0000-00003C3E0000}"/>
    <cellStyle name="Normal 4 2 2 2 4 7_QR_TAB_1.4_1.5_1.11" xfId="15919" xr:uid="{00000000-0005-0000-0000-00003D3E0000}"/>
    <cellStyle name="Normal 4 2 2 2 4 8" xfId="15920" xr:uid="{00000000-0005-0000-0000-00003E3E0000}"/>
    <cellStyle name="Normal 4 2 2 2 4_checks flows" xfId="15921" xr:uid="{00000000-0005-0000-0000-00003F3E0000}"/>
    <cellStyle name="Normal 4 2 2 2 5" xfId="15922" xr:uid="{00000000-0005-0000-0000-0000403E0000}"/>
    <cellStyle name="Normal 4 2 2 2 5 2" xfId="15923" xr:uid="{00000000-0005-0000-0000-0000413E0000}"/>
    <cellStyle name="Normal 4 2 2 2 5 2 2" xfId="15924" xr:uid="{00000000-0005-0000-0000-0000423E0000}"/>
    <cellStyle name="Normal 4 2 2 2 5 2 2 2" xfId="15925" xr:uid="{00000000-0005-0000-0000-0000433E0000}"/>
    <cellStyle name="Normal 4 2 2 2 5 2 2 2 2" xfId="15926" xr:uid="{00000000-0005-0000-0000-0000443E0000}"/>
    <cellStyle name="Normal 4 2 2 2 5 2 2 2_QR_TAB_1.4_1.5_1.11" xfId="15927" xr:uid="{00000000-0005-0000-0000-0000453E0000}"/>
    <cellStyle name="Normal 4 2 2 2 5 2 2 3" xfId="15928" xr:uid="{00000000-0005-0000-0000-0000463E0000}"/>
    <cellStyle name="Normal 4 2 2 2 5 2 2_QR_TAB_1.4_1.5_1.11" xfId="15929" xr:uid="{00000000-0005-0000-0000-0000473E0000}"/>
    <cellStyle name="Normal 4 2 2 2 5 2 3" xfId="15930" xr:uid="{00000000-0005-0000-0000-0000483E0000}"/>
    <cellStyle name="Normal 4 2 2 2 5 2 3 2" xfId="15931" xr:uid="{00000000-0005-0000-0000-0000493E0000}"/>
    <cellStyle name="Normal 4 2 2 2 5 2 3_QR_TAB_1.4_1.5_1.11" xfId="15932" xr:uid="{00000000-0005-0000-0000-00004A3E0000}"/>
    <cellStyle name="Normal 4 2 2 2 5 2 4" xfId="15933" xr:uid="{00000000-0005-0000-0000-00004B3E0000}"/>
    <cellStyle name="Normal 4 2 2 2 5 2_QR_TAB_1.4_1.5_1.11" xfId="15934" xr:uid="{00000000-0005-0000-0000-00004C3E0000}"/>
    <cellStyle name="Normal 4 2 2 2 5 3" xfId="15935" xr:uid="{00000000-0005-0000-0000-00004D3E0000}"/>
    <cellStyle name="Normal 4 2 2 2 5 3 2" xfId="15936" xr:uid="{00000000-0005-0000-0000-00004E3E0000}"/>
    <cellStyle name="Normal 4 2 2 2 5 3 2 2" xfId="15937" xr:uid="{00000000-0005-0000-0000-00004F3E0000}"/>
    <cellStyle name="Normal 4 2 2 2 5 3 2 2 2" xfId="15938" xr:uid="{00000000-0005-0000-0000-0000503E0000}"/>
    <cellStyle name="Normal 4 2 2 2 5 3 2 2_QR_TAB_1.4_1.5_1.11" xfId="15939" xr:uid="{00000000-0005-0000-0000-0000513E0000}"/>
    <cellStyle name="Normal 4 2 2 2 5 3 2 3" xfId="15940" xr:uid="{00000000-0005-0000-0000-0000523E0000}"/>
    <cellStyle name="Normal 4 2 2 2 5 3 2_QR_TAB_1.4_1.5_1.11" xfId="15941" xr:uid="{00000000-0005-0000-0000-0000533E0000}"/>
    <cellStyle name="Normal 4 2 2 2 5 3_QR_TAB_1.4_1.5_1.11" xfId="15942" xr:uid="{00000000-0005-0000-0000-0000543E0000}"/>
    <cellStyle name="Normal 4 2 2 2 5 4" xfId="15943" xr:uid="{00000000-0005-0000-0000-0000553E0000}"/>
    <cellStyle name="Normal 4 2 2 2 5 4 2" xfId="15944" xr:uid="{00000000-0005-0000-0000-0000563E0000}"/>
    <cellStyle name="Normal 4 2 2 2 5 4 2 2" xfId="15945" xr:uid="{00000000-0005-0000-0000-0000573E0000}"/>
    <cellStyle name="Normal 4 2 2 2 5 4 2_QR_TAB_1.4_1.5_1.11" xfId="15946" xr:uid="{00000000-0005-0000-0000-0000583E0000}"/>
    <cellStyle name="Normal 4 2 2 2 5 4 3" xfId="15947" xr:uid="{00000000-0005-0000-0000-0000593E0000}"/>
    <cellStyle name="Normal 4 2 2 2 5 4_QR_TAB_1.4_1.5_1.11" xfId="15948" xr:uid="{00000000-0005-0000-0000-00005A3E0000}"/>
    <cellStyle name="Normal 4 2 2 2 5 5" xfId="15949" xr:uid="{00000000-0005-0000-0000-00005B3E0000}"/>
    <cellStyle name="Normal 4 2 2 2 5 5 2" xfId="15950" xr:uid="{00000000-0005-0000-0000-00005C3E0000}"/>
    <cellStyle name="Normal 4 2 2 2 5 5_QR_TAB_1.4_1.5_1.11" xfId="15951" xr:uid="{00000000-0005-0000-0000-00005D3E0000}"/>
    <cellStyle name="Normal 4 2 2 2 5 6" xfId="15952" xr:uid="{00000000-0005-0000-0000-00005E3E0000}"/>
    <cellStyle name="Normal 4 2 2 2 5_checks flows" xfId="15953" xr:uid="{00000000-0005-0000-0000-00005F3E0000}"/>
    <cellStyle name="Normal 4 2 2 2 6" xfId="15954" xr:uid="{00000000-0005-0000-0000-0000603E0000}"/>
    <cellStyle name="Normal 4 2 2 2 6 2" xfId="15955" xr:uid="{00000000-0005-0000-0000-0000613E0000}"/>
    <cellStyle name="Normal 4 2 2 2 6 2 2" xfId="15956" xr:uid="{00000000-0005-0000-0000-0000623E0000}"/>
    <cellStyle name="Normal 4 2 2 2 6 2 2 2" xfId="15957" xr:uid="{00000000-0005-0000-0000-0000633E0000}"/>
    <cellStyle name="Normal 4 2 2 2 6 2 2 2 2" xfId="15958" xr:uid="{00000000-0005-0000-0000-0000643E0000}"/>
    <cellStyle name="Normal 4 2 2 2 6 2 2 2_QR_TAB_1.4_1.5_1.11" xfId="15959" xr:uid="{00000000-0005-0000-0000-0000653E0000}"/>
    <cellStyle name="Normal 4 2 2 2 6 2 2 3" xfId="15960" xr:uid="{00000000-0005-0000-0000-0000663E0000}"/>
    <cellStyle name="Normal 4 2 2 2 6 2 2_QR_TAB_1.4_1.5_1.11" xfId="15961" xr:uid="{00000000-0005-0000-0000-0000673E0000}"/>
    <cellStyle name="Normal 4 2 2 2 6 2 3" xfId="15962" xr:uid="{00000000-0005-0000-0000-0000683E0000}"/>
    <cellStyle name="Normal 4 2 2 2 6 2 3 2" xfId="15963" xr:uid="{00000000-0005-0000-0000-0000693E0000}"/>
    <cellStyle name="Normal 4 2 2 2 6 2 3_QR_TAB_1.4_1.5_1.11" xfId="15964" xr:uid="{00000000-0005-0000-0000-00006A3E0000}"/>
    <cellStyle name="Normal 4 2 2 2 6 2 4" xfId="15965" xr:uid="{00000000-0005-0000-0000-00006B3E0000}"/>
    <cellStyle name="Normal 4 2 2 2 6 2_QR_TAB_1.4_1.5_1.11" xfId="15966" xr:uid="{00000000-0005-0000-0000-00006C3E0000}"/>
    <cellStyle name="Normal 4 2 2 2 6 3" xfId="15967" xr:uid="{00000000-0005-0000-0000-00006D3E0000}"/>
    <cellStyle name="Normal 4 2 2 2 6 3 2" xfId="15968" xr:uid="{00000000-0005-0000-0000-00006E3E0000}"/>
    <cellStyle name="Normal 4 2 2 2 6 3 2 2" xfId="15969" xr:uid="{00000000-0005-0000-0000-00006F3E0000}"/>
    <cellStyle name="Normal 4 2 2 2 6 3 2 2 2" xfId="15970" xr:uid="{00000000-0005-0000-0000-0000703E0000}"/>
    <cellStyle name="Normal 4 2 2 2 6 3 2 2_QR_TAB_1.4_1.5_1.11" xfId="15971" xr:uid="{00000000-0005-0000-0000-0000713E0000}"/>
    <cellStyle name="Normal 4 2 2 2 6 3 2 3" xfId="15972" xr:uid="{00000000-0005-0000-0000-0000723E0000}"/>
    <cellStyle name="Normal 4 2 2 2 6 3 2_QR_TAB_1.4_1.5_1.11" xfId="15973" xr:uid="{00000000-0005-0000-0000-0000733E0000}"/>
    <cellStyle name="Normal 4 2 2 2 6 3_QR_TAB_1.4_1.5_1.11" xfId="15974" xr:uid="{00000000-0005-0000-0000-0000743E0000}"/>
    <cellStyle name="Normal 4 2 2 2 6 4" xfId="15975" xr:uid="{00000000-0005-0000-0000-0000753E0000}"/>
    <cellStyle name="Normal 4 2 2 2 6 4 2" xfId="15976" xr:uid="{00000000-0005-0000-0000-0000763E0000}"/>
    <cellStyle name="Normal 4 2 2 2 6 4 2 2" xfId="15977" xr:uid="{00000000-0005-0000-0000-0000773E0000}"/>
    <cellStyle name="Normal 4 2 2 2 6 4 2_QR_TAB_1.4_1.5_1.11" xfId="15978" xr:uid="{00000000-0005-0000-0000-0000783E0000}"/>
    <cellStyle name="Normal 4 2 2 2 6 4 3" xfId="15979" xr:uid="{00000000-0005-0000-0000-0000793E0000}"/>
    <cellStyle name="Normal 4 2 2 2 6 4_QR_TAB_1.4_1.5_1.11" xfId="15980" xr:uid="{00000000-0005-0000-0000-00007A3E0000}"/>
    <cellStyle name="Normal 4 2 2 2 6 5" xfId="15981" xr:uid="{00000000-0005-0000-0000-00007B3E0000}"/>
    <cellStyle name="Normal 4 2 2 2 6 5 2" xfId="15982" xr:uid="{00000000-0005-0000-0000-00007C3E0000}"/>
    <cellStyle name="Normal 4 2 2 2 6 5_QR_TAB_1.4_1.5_1.11" xfId="15983" xr:uid="{00000000-0005-0000-0000-00007D3E0000}"/>
    <cellStyle name="Normal 4 2 2 2 6 6" xfId="15984" xr:uid="{00000000-0005-0000-0000-00007E3E0000}"/>
    <cellStyle name="Normal 4 2 2 2 6_checks flows" xfId="15985" xr:uid="{00000000-0005-0000-0000-00007F3E0000}"/>
    <cellStyle name="Normal 4 2 2 2 7" xfId="15986" xr:uid="{00000000-0005-0000-0000-0000803E0000}"/>
    <cellStyle name="Normal 4 2 2 2 7 2" xfId="15987" xr:uid="{00000000-0005-0000-0000-0000813E0000}"/>
    <cellStyle name="Normal 4 2 2 2 7 2 2" xfId="15988" xr:uid="{00000000-0005-0000-0000-0000823E0000}"/>
    <cellStyle name="Normal 4 2 2 2 7 2 2 2" xfId="15989" xr:uid="{00000000-0005-0000-0000-0000833E0000}"/>
    <cellStyle name="Normal 4 2 2 2 7 2 2 2 2" xfId="15990" xr:uid="{00000000-0005-0000-0000-0000843E0000}"/>
    <cellStyle name="Normal 4 2 2 2 7 2 2 2_QR_TAB_1.4_1.5_1.11" xfId="15991" xr:uid="{00000000-0005-0000-0000-0000853E0000}"/>
    <cellStyle name="Normal 4 2 2 2 7 2 2 3" xfId="15992" xr:uid="{00000000-0005-0000-0000-0000863E0000}"/>
    <cellStyle name="Normal 4 2 2 2 7 2 2_QR_TAB_1.4_1.5_1.11" xfId="15993" xr:uid="{00000000-0005-0000-0000-0000873E0000}"/>
    <cellStyle name="Normal 4 2 2 2 7 2 3" xfId="15994" xr:uid="{00000000-0005-0000-0000-0000883E0000}"/>
    <cellStyle name="Normal 4 2 2 2 7 2 3 2" xfId="15995" xr:uid="{00000000-0005-0000-0000-0000893E0000}"/>
    <cellStyle name="Normal 4 2 2 2 7 2 3_QR_TAB_1.4_1.5_1.11" xfId="15996" xr:uid="{00000000-0005-0000-0000-00008A3E0000}"/>
    <cellStyle name="Normal 4 2 2 2 7 2 4" xfId="15997" xr:uid="{00000000-0005-0000-0000-00008B3E0000}"/>
    <cellStyle name="Normal 4 2 2 2 7 2_QR_TAB_1.4_1.5_1.11" xfId="15998" xr:uid="{00000000-0005-0000-0000-00008C3E0000}"/>
    <cellStyle name="Normal 4 2 2 2 7 3" xfId="15999" xr:uid="{00000000-0005-0000-0000-00008D3E0000}"/>
    <cellStyle name="Normal 4 2 2 2 7 3 2" xfId="16000" xr:uid="{00000000-0005-0000-0000-00008E3E0000}"/>
    <cellStyle name="Normal 4 2 2 2 7 3 2 2" xfId="16001" xr:uid="{00000000-0005-0000-0000-00008F3E0000}"/>
    <cellStyle name="Normal 4 2 2 2 7 3 2 2 2" xfId="16002" xr:uid="{00000000-0005-0000-0000-0000903E0000}"/>
    <cellStyle name="Normal 4 2 2 2 7 3 2 2_QR_TAB_1.4_1.5_1.11" xfId="16003" xr:uid="{00000000-0005-0000-0000-0000913E0000}"/>
    <cellStyle name="Normal 4 2 2 2 7 3 2 3" xfId="16004" xr:uid="{00000000-0005-0000-0000-0000923E0000}"/>
    <cellStyle name="Normal 4 2 2 2 7 3 2_QR_TAB_1.4_1.5_1.11" xfId="16005" xr:uid="{00000000-0005-0000-0000-0000933E0000}"/>
    <cellStyle name="Normal 4 2 2 2 7 3_QR_TAB_1.4_1.5_1.11" xfId="16006" xr:uid="{00000000-0005-0000-0000-0000943E0000}"/>
    <cellStyle name="Normal 4 2 2 2 7 4" xfId="16007" xr:uid="{00000000-0005-0000-0000-0000953E0000}"/>
    <cellStyle name="Normal 4 2 2 2 7 4 2" xfId="16008" xr:uid="{00000000-0005-0000-0000-0000963E0000}"/>
    <cellStyle name="Normal 4 2 2 2 7 4 2 2" xfId="16009" xr:uid="{00000000-0005-0000-0000-0000973E0000}"/>
    <cellStyle name="Normal 4 2 2 2 7 4 2_QR_TAB_1.4_1.5_1.11" xfId="16010" xr:uid="{00000000-0005-0000-0000-0000983E0000}"/>
    <cellStyle name="Normal 4 2 2 2 7 4 3" xfId="16011" xr:uid="{00000000-0005-0000-0000-0000993E0000}"/>
    <cellStyle name="Normal 4 2 2 2 7 4_QR_TAB_1.4_1.5_1.11" xfId="16012" xr:uid="{00000000-0005-0000-0000-00009A3E0000}"/>
    <cellStyle name="Normal 4 2 2 2 7 5" xfId="16013" xr:uid="{00000000-0005-0000-0000-00009B3E0000}"/>
    <cellStyle name="Normal 4 2 2 2 7 5 2" xfId="16014" xr:uid="{00000000-0005-0000-0000-00009C3E0000}"/>
    <cellStyle name="Normal 4 2 2 2 7 5_QR_TAB_1.4_1.5_1.11" xfId="16015" xr:uid="{00000000-0005-0000-0000-00009D3E0000}"/>
    <cellStyle name="Normal 4 2 2 2 7 6" xfId="16016" xr:uid="{00000000-0005-0000-0000-00009E3E0000}"/>
    <cellStyle name="Normal 4 2 2 2 7_checks flows" xfId="16017" xr:uid="{00000000-0005-0000-0000-00009F3E0000}"/>
    <cellStyle name="Normal 4 2 2 2 8" xfId="16018" xr:uid="{00000000-0005-0000-0000-0000A03E0000}"/>
    <cellStyle name="Normal 4 2 2 2 8 2" xfId="16019" xr:uid="{00000000-0005-0000-0000-0000A13E0000}"/>
    <cellStyle name="Normal 4 2 2 2 8 2 2" xfId="16020" xr:uid="{00000000-0005-0000-0000-0000A23E0000}"/>
    <cellStyle name="Normal 4 2 2 2 8 2 2 2" xfId="16021" xr:uid="{00000000-0005-0000-0000-0000A33E0000}"/>
    <cellStyle name="Normal 4 2 2 2 8 2 2 2 2" xfId="16022" xr:uid="{00000000-0005-0000-0000-0000A43E0000}"/>
    <cellStyle name="Normal 4 2 2 2 8 2 2 2_QR_TAB_1.4_1.5_1.11" xfId="16023" xr:uid="{00000000-0005-0000-0000-0000A53E0000}"/>
    <cellStyle name="Normal 4 2 2 2 8 2 2 3" xfId="16024" xr:uid="{00000000-0005-0000-0000-0000A63E0000}"/>
    <cellStyle name="Normal 4 2 2 2 8 2 2_QR_TAB_1.4_1.5_1.11" xfId="16025" xr:uid="{00000000-0005-0000-0000-0000A73E0000}"/>
    <cellStyle name="Normal 4 2 2 2 8 2 3" xfId="16026" xr:uid="{00000000-0005-0000-0000-0000A83E0000}"/>
    <cellStyle name="Normal 4 2 2 2 8 2 3 2" xfId="16027" xr:uid="{00000000-0005-0000-0000-0000A93E0000}"/>
    <cellStyle name="Normal 4 2 2 2 8 2 3_QR_TAB_1.4_1.5_1.11" xfId="16028" xr:uid="{00000000-0005-0000-0000-0000AA3E0000}"/>
    <cellStyle name="Normal 4 2 2 2 8 2 4" xfId="16029" xr:uid="{00000000-0005-0000-0000-0000AB3E0000}"/>
    <cellStyle name="Normal 4 2 2 2 8 2_QR_TAB_1.4_1.5_1.11" xfId="16030" xr:uid="{00000000-0005-0000-0000-0000AC3E0000}"/>
    <cellStyle name="Normal 4 2 2 2 8 3" xfId="16031" xr:uid="{00000000-0005-0000-0000-0000AD3E0000}"/>
    <cellStyle name="Normal 4 2 2 2 8 3 2" xfId="16032" xr:uid="{00000000-0005-0000-0000-0000AE3E0000}"/>
    <cellStyle name="Normal 4 2 2 2 8 3 2 2" xfId="16033" xr:uid="{00000000-0005-0000-0000-0000AF3E0000}"/>
    <cellStyle name="Normal 4 2 2 2 8 3 2 2 2" xfId="16034" xr:uid="{00000000-0005-0000-0000-0000B03E0000}"/>
    <cellStyle name="Normal 4 2 2 2 8 3 2 2_QR_TAB_1.4_1.5_1.11" xfId="16035" xr:uid="{00000000-0005-0000-0000-0000B13E0000}"/>
    <cellStyle name="Normal 4 2 2 2 8 3 2 3" xfId="16036" xr:uid="{00000000-0005-0000-0000-0000B23E0000}"/>
    <cellStyle name="Normal 4 2 2 2 8 3 2_QR_TAB_1.4_1.5_1.11" xfId="16037" xr:uid="{00000000-0005-0000-0000-0000B33E0000}"/>
    <cellStyle name="Normal 4 2 2 2 8 3_QR_TAB_1.4_1.5_1.11" xfId="16038" xr:uid="{00000000-0005-0000-0000-0000B43E0000}"/>
    <cellStyle name="Normal 4 2 2 2 8 4" xfId="16039" xr:uid="{00000000-0005-0000-0000-0000B53E0000}"/>
    <cellStyle name="Normal 4 2 2 2 8 4 2" xfId="16040" xr:uid="{00000000-0005-0000-0000-0000B63E0000}"/>
    <cellStyle name="Normal 4 2 2 2 8 4 2 2" xfId="16041" xr:uid="{00000000-0005-0000-0000-0000B73E0000}"/>
    <cellStyle name="Normal 4 2 2 2 8 4 2_QR_TAB_1.4_1.5_1.11" xfId="16042" xr:uid="{00000000-0005-0000-0000-0000B83E0000}"/>
    <cellStyle name="Normal 4 2 2 2 8 4 3" xfId="16043" xr:uid="{00000000-0005-0000-0000-0000B93E0000}"/>
    <cellStyle name="Normal 4 2 2 2 8 4_QR_TAB_1.4_1.5_1.11" xfId="16044" xr:uid="{00000000-0005-0000-0000-0000BA3E0000}"/>
    <cellStyle name="Normal 4 2 2 2 8 5" xfId="16045" xr:uid="{00000000-0005-0000-0000-0000BB3E0000}"/>
    <cellStyle name="Normal 4 2 2 2 8 5 2" xfId="16046" xr:uid="{00000000-0005-0000-0000-0000BC3E0000}"/>
    <cellStyle name="Normal 4 2 2 2 8 5_QR_TAB_1.4_1.5_1.11" xfId="16047" xr:uid="{00000000-0005-0000-0000-0000BD3E0000}"/>
    <cellStyle name="Normal 4 2 2 2 8 6" xfId="16048" xr:uid="{00000000-0005-0000-0000-0000BE3E0000}"/>
    <cellStyle name="Normal 4 2 2 2 8_checks flows" xfId="16049" xr:uid="{00000000-0005-0000-0000-0000BF3E0000}"/>
    <cellStyle name="Normal 4 2 2 2 9" xfId="16050" xr:uid="{00000000-0005-0000-0000-0000C03E0000}"/>
    <cellStyle name="Normal 4 2 2 2 9 2" xfId="16051" xr:uid="{00000000-0005-0000-0000-0000C13E0000}"/>
    <cellStyle name="Normal 4 2 2 2 9 2 2" xfId="16052" xr:uid="{00000000-0005-0000-0000-0000C23E0000}"/>
    <cellStyle name="Normal 4 2 2 2 9 2 2 2" xfId="16053" xr:uid="{00000000-0005-0000-0000-0000C33E0000}"/>
    <cellStyle name="Normal 4 2 2 2 9 2 2 2 2" xfId="16054" xr:uid="{00000000-0005-0000-0000-0000C43E0000}"/>
    <cellStyle name="Normal 4 2 2 2 9 2 2 2_QR_TAB_1.4_1.5_1.11" xfId="16055" xr:uid="{00000000-0005-0000-0000-0000C53E0000}"/>
    <cellStyle name="Normal 4 2 2 2 9 2 2 3" xfId="16056" xr:uid="{00000000-0005-0000-0000-0000C63E0000}"/>
    <cellStyle name="Normal 4 2 2 2 9 2 2_QR_TAB_1.4_1.5_1.11" xfId="16057" xr:uid="{00000000-0005-0000-0000-0000C73E0000}"/>
    <cellStyle name="Normal 4 2 2 2 9 2 3" xfId="16058" xr:uid="{00000000-0005-0000-0000-0000C83E0000}"/>
    <cellStyle name="Normal 4 2 2 2 9 2 3 2" xfId="16059" xr:uid="{00000000-0005-0000-0000-0000C93E0000}"/>
    <cellStyle name="Normal 4 2 2 2 9 2 3_QR_TAB_1.4_1.5_1.11" xfId="16060" xr:uid="{00000000-0005-0000-0000-0000CA3E0000}"/>
    <cellStyle name="Normal 4 2 2 2 9 2 4" xfId="16061" xr:uid="{00000000-0005-0000-0000-0000CB3E0000}"/>
    <cellStyle name="Normal 4 2 2 2 9 2_QR_TAB_1.4_1.5_1.11" xfId="16062" xr:uid="{00000000-0005-0000-0000-0000CC3E0000}"/>
    <cellStyle name="Normal 4 2 2 2 9 3" xfId="16063" xr:uid="{00000000-0005-0000-0000-0000CD3E0000}"/>
    <cellStyle name="Normal 4 2 2 2 9 3 2" xfId="16064" xr:uid="{00000000-0005-0000-0000-0000CE3E0000}"/>
    <cellStyle name="Normal 4 2 2 2 9 3 2 2" xfId="16065" xr:uid="{00000000-0005-0000-0000-0000CF3E0000}"/>
    <cellStyle name="Normal 4 2 2 2 9 3 2_QR_TAB_1.4_1.5_1.11" xfId="16066" xr:uid="{00000000-0005-0000-0000-0000D03E0000}"/>
    <cellStyle name="Normal 4 2 2 2 9 3 3" xfId="16067" xr:uid="{00000000-0005-0000-0000-0000D13E0000}"/>
    <cellStyle name="Normal 4 2 2 2 9 3_QR_TAB_1.4_1.5_1.11" xfId="16068" xr:uid="{00000000-0005-0000-0000-0000D23E0000}"/>
    <cellStyle name="Normal 4 2 2 2 9 4" xfId="16069" xr:uid="{00000000-0005-0000-0000-0000D33E0000}"/>
    <cellStyle name="Normal 4 2 2 2 9 4 2" xfId="16070" xr:uid="{00000000-0005-0000-0000-0000D43E0000}"/>
    <cellStyle name="Normal 4 2 2 2 9 4_QR_TAB_1.4_1.5_1.11" xfId="16071" xr:uid="{00000000-0005-0000-0000-0000D53E0000}"/>
    <cellStyle name="Normal 4 2 2 2 9 5" xfId="16072" xr:uid="{00000000-0005-0000-0000-0000D63E0000}"/>
    <cellStyle name="Normal 4 2 2 2 9_checks flows" xfId="16073" xr:uid="{00000000-0005-0000-0000-0000D73E0000}"/>
    <cellStyle name="Normal 4 2 2 2_AL2" xfId="16074" xr:uid="{00000000-0005-0000-0000-0000D83E0000}"/>
    <cellStyle name="Normal 4 2 2_QR_TAB_1.4_1.5_1.11" xfId="16075" xr:uid="{00000000-0005-0000-0000-0000D93E0000}"/>
    <cellStyle name="Normal 4 2 3" xfId="16076" xr:uid="{00000000-0005-0000-0000-0000DA3E0000}"/>
    <cellStyle name="Normal 4 2 3 10" xfId="16077" xr:uid="{00000000-0005-0000-0000-0000DB3E0000}"/>
    <cellStyle name="Normal 4 2 3 10 2" xfId="16078" xr:uid="{00000000-0005-0000-0000-0000DC3E0000}"/>
    <cellStyle name="Normal 4 2 3 10 2 2" xfId="16079" xr:uid="{00000000-0005-0000-0000-0000DD3E0000}"/>
    <cellStyle name="Normal 4 2 3 10 2 2 2" xfId="16080" xr:uid="{00000000-0005-0000-0000-0000DE3E0000}"/>
    <cellStyle name="Normal 4 2 3 10 2 2_QR_TAB_1.4_1.5_1.11" xfId="16081" xr:uid="{00000000-0005-0000-0000-0000DF3E0000}"/>
    <cellStyle name="Normal 4 2 3 10 2 3" xfId="16082" xr:uid="{00000000-0005-0000-0000-0000E03E0000}"/>
    <cellStyle name="Normal 4 2 3 10 2_QR_TAB_1.4_1.5_1.11" xfId="16083" xr:uid="{00000000-0005-0000-0000-0000E13E0000}"/>
    <cellStyle name="Normal 4 2 3 10 3" xfId="16084" xr:uid="{00000000-0005-0000-0000-0000E23E0000}"/>
    <cellStyle name="Normal 4 2 3 10 3 2" xfId="16085" xr:uid="{00000000-0005-0000-0000-0000E33E0000}"/>
    <cellStyle name="Normal 4 2 3 10 3_QR_TAB_1.4_1.5_1.11" xfId="16086" xr:uid="{00000000-0005-0000-0000-0000E43E0000}"/>
    <cellStyle name="Normal 4 2 3 10 4" xfId="16087" xr:uid="{00000000-0005-0000-0000-0000E53E0000}"/>
    <cellStyle name="Normal 4 2 3 10_QR_TAB_1.4_1.5_1.11" xfId="16088" xr:uid="{00000000-0005-0000-0000-0000E63E0000}"/>
    <cellStyle name="Normal 4 2 3 11" xfId="16089" xr:uid="{00000000-0005-0000-0000-0000E73E0000}"/>
    <cellStyle name="Normal 4 2 3 11 2" xfId="16090" xr:uid="{00000000-0005-0000-0000-0000E83E0000}"/>
    <cellStyle name="Normal 4 2 3 11 2 2" xfId="16091" xr:uid="{00000000-0005-0000-0000-0000E93E0000}"/>
    <cellStyle name="Normal 4 2 3 11 2 2 2" xfId="16092" xr:uid="{00000000-0005-0000-0000-0000EA3E0000}"/>
    <cellStyle name="Normal 4 2 3 11 2 2_QR_TAB_1.4_1.5_1.11" xfId="16093" xr:uid="{00000000-0005-0000-0000-0000EB3E0000}"/>
    <cellStyle name="Normal 4 2 3 11 2 3" xfId="16094" xr:uid="{00000000-0005-0000-0000-0000EC3E0000}"/>
    <cellStyle name="Normal 4 2 3 11 2_QR_TAB_1.4_1.5_1.11" xfId="16095" xr:uid="{00000000-0005-0000-0000-0000ED3E0000}"/>
    <cellStyle name="Normal 4 2 3 11_QR_TAB_1.4_1.5_1.11" xfId="16096" xr:uid="{00000000-0005-0000-0000-0000EE3E0000}"/>
    <cellStyle name="Normal 4 2 3 12" xfId="16097" xr:uid="{00000000-0005-0000-0000-0000EF3E0000}"/>
    <cellStyle name="Normal 4 2 3 12 2" xfId="16098" xr:uid="{00000000-0005-0000-0000-0000F03E0000}"/>
    <cellStyle name="Normal 4 2 3 12 2 2" xfId="16099" xr:uid="{00000000-0005-0000-0000-0000F13E0000}"/>
    <cellStyle name="Normal 4 2 3 12 2_QR_TAB_1.4_1.5_1.11" xfId="16100" xr:uid="{00000000-0005-0000-0000-0000F23E0000}"/>
    <cellStyle name="Normal 4 2 3 12 3" xfId="16101" xr:uid="{00000000-0005-0000-0000-0000F33E0000}"/>
    <cellStyle name="Normal 4 2 3 12_QR_TAB_1.4_1.5_1.11" xfId="16102" xr:uid="{00000000-0005-0000-0000-0000F43E0000}"/>
    <cellStyle name="Normal 4 2 3 13" xfId="16103" xr:uid="{00000000-0005-0000-0000-0000F53E0000}"/>
    <cellStyle name="Normal 4 2 3 13 2" xfId="16104" xr:uid="{00000000-0005-0000-0000-0000F63E0000}"/>
    <cellStyle name="Normal 4 2 3 13_QR_TAB_1.4_1.5_1.11" xfId="16105" xr:uid="{00000000-0005-0000-0000-0000F73E0000}"/>
    <cellStyle name="Normal 4 2 3 14" xfId="16106" xr:uid="{00000000-0005-0000-0000-0000F83E0000}"/>
    <cellStyle name="Normal 4 2 3 2" xfId="16107" xr:uid="{00000000-0005-0000-0000-0000F93E0000}"/>
    <cellStyle name="Normal 4 2 3 2 10" xfId="16108" xr:uid="{00000000-0005-0000-0000-0000FA3E0000}"/>
    <cellStyle name="Normal 4 2 3 2 10 2" xfId="16109" xr:uid="{00000000-0005-0000-0000-0000FB3E0000}"/>
    <cellStyle name="Normal 4 2 3 2 10 2 2" xfId="16110" xr:uid="{00000000-0005-0000-0000-0000FC3E0000}"/>
    <cellStyle name="Normal 4 2 3 2 10 2 2 2" xfId="16111" xr:uid="{00000000-0005-0000-0000-0000FD3E0000}"/>
    <cellStyle name="Normal 4 2 3 2 10 2 2_QR_TAB_1.4_1.5_1.11" xfId="16112" xr:uid="{00000000-0005-0000-0000-0000FE3E0000}"/>
    <cellStyle name="Normal 4 2 3 2 10 2 3" xfId="16113" xr:uid="{00000000-0005-0000-0000-0000FF3E0000}"/>
    <cellStyle name="Normal 4 2 3 2 10 2_QR_TAB_1.4_1.5_1.11" xfId="16114" xr:uid="{00000000-0005-0000-0000-0000003F0000}"/>
    <cellStyle name="Normal 4 2 3 2 10_QR_TAB_1.4_1.5_1.11" xfId="16115" xr:uid="{00000000-0005-0000-0000-0000013F0000}"/>
    <cellStyle name="Normal 4 2 3 2 11" xfId="16116" xr:uid="{00000000-0005-0000-0000-0000023F0000}"/>
    <cellStyle name="Normal 4 2 3 2 11 2" xfId="16117" xr:uid="{00000000-0005-0000-0000-0000033F0000}"/>
    <cellStyle name="Normal 4 2 3 2 11 2 2" xfId="16118" xr:uid="{00000000-0005-0000-0000-0000043F0000}"/>
    <cellStyle name="Normal 4 2 3 2 11 2_QR_TAB_1.4_1.5_1.11" xfId="16119" xr:uid="{00000000-0005-0000-0000-0000053F0000}"/>
    <cellStyle name="Normal 4 2 3 2 11 3" xfId="16120" xr:uid="{00000000-0005-0000-0000-0000063F0000}"/>
    <cellStyle name="Normal 4 2 3 2 11_QR_TAB_1.4_1.5_1.11" xfId="16121" xr:uid="{00000000-0005-0000-0000-0000073F0000}"/>
    <cellStyle name="Normal 4 2 3 2 12" xfId="16122" xr:uid="{00000000-0005-0000-0000-0000083F0000}"/>
    <cellStyle name="Normal 4 2 3 2 12 2" xfId="16123" xr:uid="{00000000-0005-0000-0000-0000093F0000}"/>
    <cellStyle name="Normal 4 2 3 2 12_QR_TAB_1.4_1.5_1.11" xfId="16124" xr:uid="{00000000-0005-0000-0000-00000A3F0000}"/>
    <cellStyle name="Normal 4 2 3 2 13" xfId="16125" xr:uid="{00000000-0005-0000-0000-00000B3F0000}"/>
    <cellStyle name="Normal 4 2 3 2 2" xfId="16126" xr:uid="{00000000-0005-0000-0000-00000C3F0000}"/>
    <cellStyle name="Normal 4 2 3 2 2 10" xfId="16127" xr:uid="{00000000-0005-0000-0000-00000D3F0000}"/>
    <cellStyle name="Normal 4 2 3 2 2 10 2" xfId="16128" xr:uid="{00000000-0005-0000-0000-00000E3F0000}"/>
    <cellStyle name="Normal 4 2 3 2 2 10 2 2" xfId="16129" xr:uid="{00000000-0005-0000-0000-00000F3F0000}"/>
    <cellStyle name="Normal 4 2 3 2 2 10 2_QR_TAB_1.4_1.5_1.11" xfId="16130" xr:uid="{00000000-0005-0000-0000-0000103F0000}"/>
    <cellStyle name="Normal 4 2 3 2 2 10 3" xfId="16131" xr:uid="{00000000-0005-0000-0000-0000113F0000}"/>
    <cellStyle name="Normal 4 2 3 2 2 10_QR_TAB_1.4_1.5_1.11" xfId="16132" xr:uid="{00000000-0005-0000-0000-0000123F0000}"/>
    <cellStyle name="Normal 4 2 3 2 2 11" xfId="16133" xr:uid="{00000000-0005-0000-0000-0000133F0000}"/>
    <cellStyle name="Normal 4 2 3 2 2 11 2" xfId="16134" xr:uid="{00000000-0005-0000-0000-0000143F0000}"/>
    <cellStyle name="Normal 4 2 3 2 2 11_QR_TAB_1.4_1.5_1.11" xfId="16135" xr:uid="{00000000-0005-0000-0000-0000153F0000}"/>
    <cellStyle name="Normal 4 2 3 2 2 12" xfId="16136" xr:uid="{00000000-0005-0000-0000-0000163F0000}"/>
    <cellStyle name="Normal 4 2 3 2 2 2" xfId="16137" xr:uid="{00000000-0005-0000-0000-0000173F0000}"/>
    <cellStyle name="Normal 4 2 3 2 2 2 2" xfId="16138" xr:uid="{00000000-0005-0000-0000-0000183F0000}"/>
    <cellStyle name="Normal 4 2 3 2 2 2 2 2" xfId="16139" xr:uid="{00000000-0005-0000-0000-0000193F0000}"/>
    <cellStyle name="Normal 4 2 3 2 2 2 2 2 2" xfId="16140" xr:uid="{00000000-0005-0000-0000-00001A3F0000}"/>
    <cellStyle name="Normal 4 2 3 2 2 2 2 2 2 2" xfId="16141" xr:uid="{00000000-0005-0000-0000-00001B3F0000}"/>
    <cellStyle name="Normal 4 2 3 2 2 2 2 2 2 2 2" xfId="16142" xr:uid="{00000000-0005-0000-0000-00001C3F0000}"/>
    <cellStyle name="Normal 4 2 3 2 2 2 2 2 2 2_QR_TAB_1.4_1.5_1.11" xfId="16143" xr:uid="{00000000-0005-0000-0000-00001D3F0000}"/>
    <cellStyle name="Normal 4 2 3 2 2 2 2 2 2 3" xfId="16144" xr:uid="{00000000-0005-0000-0000-00001E3F0000}"/>
    <cellStyle name="Normal 4 2 3 2 2 2 2 2 2_QR_TAB_1.4_1.5_1.11" xfId="16145" xr:uid="{00000000-0005-0000-0000-00001F3F0000}"/>
    <cellStyle name="Normal 4 2 3 2 2 2 2 2 3" xfId="16146" xr:uid="{00000000-0005-0000-0000-0000203F0000}"/>
    <cellStyle name="Normal 4 2 3 2 2 2 2 2 3 2" xfId="16147" xr:uid="{00000000-0005-0000-0000-0000213F0000}"/>
    <cellStyle name="Normal 4 2 3 2 2 2 2 2 3_QR_TAB_1.4_1.5_1.11" xfId="16148" xr:uid="{00000000-0005-0000-0000-0000223F0000}"/>
    <cellStyle name="Normal 4 2 3 2 2 2 2 2 4" xfId="16149" xr:uid="{00000000-0005-0000-0000-0000233F0000}"/>
    <cellStyle name="Normal 4 2 3 2 2 2 2 2_QR_TAB_1.4_1.5_1.11" xfId="16150" xr:uid="{00000000-0005-0000-0000-0000243F0000}"/>
    <cellStyle name="Normal 4 2 3 2 2 2 2 3" xfId="16151" xr:uid="{00000000-0005-0000-0000-0000253F0000}"/>
    <cellStyle name="Normal 4 2 3 2 2 2 2 3 2" xfId="16152" xr:uid="{00000000-0005-0000-0000-0000263F0000}"/>
    <cellStyle name="Normal 4 2 3 2 2 2 2 3 2 2" xfId="16153" xr:uid="{00000000-0005-0000-0000-0000273F0000}"/>
    <cellStyle name="Normal 4 2 3 2 2 2 2 3 2 2 2" xfId="16154" xr:uid="{00000000-0005-0000-0000-0000283F0000}"/>
    <cellStyle name="Normal 4 2 3 2 2 2 2 3 2 2_QR_TAB_1.4_1.5_1.11" xfId="16155" xr:uid="{00000000-0005-0000-0000-0000293F0000}"/>
    <cellStyle name="Normal 4 2 3 2 2 2 2 3 2 3" xfId="16156" xr:uid="{00000000-0005-0000-0000-00002A3F0000}"/>
    <cellStyle name="Normal 4 2 3 2 2 2 2 3 2_QR_TAB_1.4_1.5_1.11" xfId="16157" xr:uid="{00000000-0005-0000-0000-00002B3F0000}"/>
    <cellStyle name="Normal 4 2 3 2 2 2 2 3_QR_TAB_1.4_1.5_1.11" xfId="16158" xr:uid="{00000000-0005-0000-0000-00002C3F0000}"/>
    <cellStyle name="Normal 4 2 3 2 2 2 2 4" xfId="16159" xr:uid="{00000000-0005-0000-0000-00002D3F0000}"/>
    <cellStyle name="Normal 4 2 3 2 2 2 2 4 2" xfId="16160" xr:uid="{00000000-0005-0000-0000-00002E3F0000}"/>
    <cellStyle name="Normal 4 2 3 2 2 2 2 4 2 2" xfId="16161" xr:uid="{00000000-0005-0000-0000-00002F3F0000}"/>
    <cellStyle name="Normal 4 2 3 2 2 2 2 4 2_QR_TAB_1.4_1.5_1.11" xfId="16162" xr:uid="{00000000-0005-0000-0000-0000303F0000}"/>
    <cellStyle name="Normal 4 2 3 2 2 2 2 4 3" xfId="16163" xr:uid="{00000000-0005-0000-0000-0000313F0000}"/>
    <cellStyle name="Normal 4 2 3 2 2 2 2 4_QR_TAB_1.4_1.5_1.11" xfId="16164" xr:uid="{00000000-0005-0000-0000-0000323F0000}"/>
    <cellStyle name="Normal 4 2 3 2 2 2 2 5" xfId="16165" xr:uid="{00000000-0005-0000-0000-0000333F0000}"/>
    <cellStyle name="Normal 4 2 3 2 2 2 2 5 2" xfId="16166" xr:uid="{00000000-0005-0000-0000-0000343F0000}"/>
    <cellStyle name="Normal 4 2 3 2 2 2 2 5_QR_TAB_1.4_1.5_1.11" xfId="16167" xr:uid="{00000000-0005-0000-0000-0000353F0000}"/>
    <cellStyle name="Normal 4 2 3 2 2 2 2 6" xfId="16168" xr:uid="{00000000-0005-0000-0000-0000363F0000}"/>
    <cellStyle name="Normal 4 2 3 2 2 2 2_checks flows" xfId="16169" xr:uid="{00000000-0005-0000-0000-0000373F0000}"/>
    <cellStyle name="Normal 4 2 3 2 2 2 3" xfId="16170" xr:uid="{00000000-0005-0000-0000-0000383F0000}"/>
    <cellStyle name="Normal 4 2 3 2 2 2 3 2" xfId="16171" xr:uid="{00000000-0005-0000-0000-0000393F0000}"/>
    <cellStyle name="Normal 4 2 3 2 2 2 3 2 2" xfId="16172" xr:uid="{00000000-0005-0000-0000-00003A3F0000}"/>
    <cellStyle name="Normal 4 2 3 2 2 2 3 2 2 2" xfId="16173" xr:uid="{00000000-0005-0000-0000-00003B3F0000}"/>
    <cellStyle name="Normal 4 2 3 2 2 2 3 2 2 2 2" xfId="16174" xr:uid="{00000000-0005-0000-0000-00003C3F0000}"/>
    <cellStyle name="Normal 4 2 3 2 2 2 3 2 2 2_QR_TAB_1.4_1.5_1.11" xfId="16175" xr:uid="{00000000-0005-0000-0000-00003D3F0000}"/>
    <cellStyle name="Normal 4 2 3 2 2 2 3 2 2 3" xfId="16176" xr:uid="{00000000-0005-0000-0000-00003E3F0000}"/>
    <cellStyle name="Normal 4 2 3 2 2 2 3 2 2_QR_TAB_1.4_1.5_1.11" xfId="16177" xr:uid="{00000000-0005-0000-0000-00003F3F0000}"/>
    <cellStyle name="Normal 4 2 3 2 2 2 3 2 3" xfId="16178" xr:uid="{00000000-0005-0000-0000-0000403F0000}"/>
    <cellStyle name="Normal 4 2 3 2 2 2 3 2 3 2" xfId="16179" xr:uid="{00000000-0005-0000-0000-0000413F0000}"/>
    <cellStyle name="Normal 4 2 3 2 2 2 3 2 3_QR_TAB_1.4_1.5_1.11" xfId="16180" xr:uid="{00000000-0005-0000-0000-0000423F0000}"/>
    <cellStyle name="Normal 4 2 3 2 2 2 3 2 4" xfId="16181" xr:uid="{00000000-0005-0000-0000-0000433F0000}"/>
    <cellStyle name="Normal 4 2 3 2 2 2 3 2_QR_TAB_1.4_1.5_1.11" xfId="16182" xr:uid="{00000000-0005-0000-0000-0000443F0000}"/>
    <cellStyle name="Normal 4 2 3 2 2 2 3 3" xfId="16183" xr:uid="{00000000-0005-0000-0000-0000453F0000}"/>
    <cellStyle name="Normal 4 2 3 2 2 2 3 3 2" xfId="16184" xr:uid="{00000000-0005-0000-0000-0000463F0000}"/>
    <cellStyle name="Normal 4 2 3 2 2 2 3 3 2 2" xfId="16185" xr:uid="{00000000-0005-0000-0000-0000473F0000}"/>
    <cellStyle name="Normal 4 2 3 2 2 2 3 3 2_QR_TAB_1.4_1.5_1.11" xfId="16186" xr:uid="{00000000-0005-0000-0000-0000483F0000}"/>
    <cellStyle name="Normal 4 2 3 2 2 2 3 3 3" xfId="16187" xr:uid="{00000000-0005-0000-0000-0000493F0000}"/>
    <cellStyle name="Normal 4 2 3 2 2 2 3 3_QR_TAB_1.4_1.5_1.11" xfId="16188" xr:uid="{00000000-0005-0000-0000-00004A3F0000}"/>
    <cellStyle name="Normal 4 2 3 2 2 2 3 4" xfId="16189" xr:uid="{00000000-0005-0000-0000-00004B3F0000}"/>
    <cellStyle name="Normal 4 2 3 2 2 2 3 4 2" xfId="16190" xr:uid="{00000000-0005-0000-0000-00004C3F0000}"/>
    <cellStyle name="Normal 4 2 3 2 2 2 3 4_QR_TAB_1.4_1.5_1.11" xfId="16191" xr:uid="{00000000-0005-0000-0000-00004D3F0000}"/>
    <cellStyle name="Normal 4 2 3 2 2 2 3 5" xfId="16192" xr:uid="{00000000-0005-0000-0000-00004E3F0000}"/>
    <cellStyle name="Normal 4 2 3 2 2 2 3_checks flows" xfId="16193" xr:uid="{00000000-0005-0000-0000-00004F3F0000}"/>
    <cellStyle name="Normal 4 2 3 2 2 2 4" xfId="16194" xr:uid="{00000000-0005-0000-0000-0000503F0000}"/>
    <cellStyle name="Normal 4 2 3 2 2 2 4 2" xfId="16195" xr:uid="{00000000-0005-0000-0000-0000513F0000}"/>
    <cellStyle name="Normal 4 2 3 2 2 2 4 2 2" xfId="16196" xr:uid="{00000000-0005-0000-0000-0000523F0000}"/>
    <cellStyle name="Normal 4 2 3 2 2 2 4 2 2 2" xfId="16197" xr:uid="{00000000-0005-0000-0000-0000533F0000}"/>
    <cellStyle name="Normal 4 2 3 2 2 2 4 2 2_QR_TAB_1.4_1.5_1.11" xfId="16198" xr:uid="{00000000-0005-0000-0000-0000543F0000}"/>
    <cellStyle name="Normal 4 2 3 2 2 2 4 2 3" xfId="16199" xr:uid="{00000000-0005-0000-0000-0000553F0000}"/>
    <cellStyle name="Normal 4 2 3 2 2 2 4 2_QR_TAB_1.4_1.5_1.11" xfId="16200" xr:uid="{00000000-0005-0000-0000-0000563F0000}"/>
    <cellStyle name="Normal 4 2 3 2 2 2 4 3" xfId="16201" xr:uid="{00000000-0005-0000-0000-0000573F0000}"/>
    <cellStyle name="Normal 4 2 3 2 2 2 4 3 2" xfId="16202" xr:uid="{00000000-0005-0000-0000-0000583F0000}"/>
    <cellStyle name="Normal 4 2 3 2 2 2 4 3_QR_TAB_1.4_1.5_1.11" xfId="16203" xr:uid="{00000000-0005-0000-0000-0000593F0000}"/>
    <cellStyle name="Normal 4 2 3 2 2 2 4 4" xfId="16204" xr:uid="{00000000-0005-0000-0000-00005A3F0000}"/>
    <cellStyle name="Normal 4 2 3 2 2 2 4_QR_TAB_1.4_1.5_1.11" xfId="16205" xr:uid="{00000000-0005-0000-0000-00005B3F0000}"/>
    <cellStyle name="Normal 4 2 3 2 2 2 5" xfId="16206" xr:uid="{00000000-0005-0000-0000-00005C3F0000}"/>
    <cellStyle name="Normal 4 2 3 2 2 2 5 2" xfId="16207" xr:uid="{00000000-0005-0000-0000-00005D3F0000}"/>
    <cellStyle name="Normal 4 2 3 2 2 2 5 2 2" xfId="16208" xr:uid="{00000000-0005-0000-0000-00005E3F0000}"/>
    <cellStyle name="Normal 4 2 3 2 2 2 5 2 2 2" xfId="16209" xr:uid="{00000000-0005-0000-0000-00005F3F0000}"/>
    <cellStyle name="Normal 4 2 3 2 2 2 5 2 2_QR_TAB_1.4_1.5_1.11" xfId="16210" xr:uid="{00000000-0005-0000-0000-0000603F0000}"/>
    <cellStyle name="Normal 4 2 3 2 2 2 5 2 3" xfId="16211" xr:uid="{00000000-0005-0000-0000-0000613F0000}"/>
    <cellStyle name="Normal 4 2 3 2 2 2 5 2_QR_TAB_1.4_1.5_1.11" xfId="16212" xr:uid="{00000000-0005-0000-0000-0000623F0000}"/>
    <cellStyle name="Normal 4 2 3 2 2 2 5_QR_TAB_1.4_1.5_1.11" xfId="16213" xr:uid="{00000000-0005-0000-0000-0000633F0000}"/>
    <cellStyle name="Normal 4 2 3 2 2 2 6" xfId="16214" xr:uid="{00000000-0005-0000-0000-0000643F0000}"/>
    <cellStyle name="Normal 4 2 3 2 2 2 6 2" xfId="16215" xr:uid="{00000000-0005-0000-0000-0000653F0000}"/>
    <cellStyle name="Normal 4 2 3 2 2 2 6 2 2" xfId="16216" xr:uid="{00000000-0005-0000-0000-0000663F0000}"/>
    <cellStyle name="Normal 4 2 3 2 2 2 6 2_QR_TAB_1.4_1.5_1.11" xfId="16217" xr:uid="{00000000-0005-0000-0000-0000673F0000}"/>
    <cellStyle name="Normal 4 2 3 2 2 2 6 3" xfId="16218" xr:uid="{00000000-0005-0000-0000-0000683F0000}"/>
    <cellStyle name="Normal 4 2 3 2 2 2 6_QR_TAB_1.4_1.5_1.11" xfId="16219" xr:uid="{00000000-0005-0000-0000-0000693F0000}"/>
    <cellStyle name="Normal 4 2 3 2 2 2 7" xfId="16220" xr:uid="{00000000-0005-0000-0000-00006A3F0000}"/>
    <cellStyle name="Normal 4 2 3 2 2 2 7 2" xfId="16221" xr:uid="{00000000-0005-0000-0000-00006B3F0000}"/>
    <cellStyle name="Normal 4 2 3 2 2 2 7_QR_TAB_1.4_1.5_1.11" xfId="16222" xr:uid="{00000000-0005-0000-0000-00006C3F0000}"/>
    <cellStyle name="Normal 4 2 3 2 2 2 8" xfId="16223" xr:uid="{00000000-0005-0000-0000-00006D3F0000}"/>
    <cellStyle name="Normal 4 2 3 2 2 2_checks flows" xfId="16224" xr:uid="{00000000-0005-0000-0000-00006E3F0000}"/>
    <cellStyle name="Normal 4 2 3 2 2 3" xfId="16225" xr:uid="{00000000-0005-0000-0000-00006F3F0000}"/>
    <cellStyle name="Normal 4 2 3 2 2 3 2" xfId="16226" xr:uid="{00000000-0005-0000-0000-0000703F0000}"/>
    <cellStyle name="Normal 4 2 3 2 2 3 2 2" xfId="16227" xr:uid="{00000000-0005-0000-0000-0000713F0000}"/>
    <cellStyle name="Normal 4 2 3 2 2 3 2 2 2" xfId="16228" xr:uid="{00000000-0005-0000-0000-0000723F0000}"/>
    <cellStyle name="Normal 4 2 3 2 2 3 2 2 2 2" xfId="16229" xr:uid="{00000000-0005-0000-0000-0000733F0000}"/>
    <cellStyle name="Normal 4 2 3 2 2 3 2 2 2_QR_TAB_1.4_1.5_1.11" xfId="16230" xr:uid="{00000000-0005-0000-0000-0000743F0000}"/>
    <cellStyle name="Normal 4 2 3 2 2 3 2 2 3" xfId="16231" xr:uid="{00000000-0005-0000-0000-0000753F0000}"/>
    <cellStyle name="Normal 4 2 3 2 2 3 2 2_QR_TAB_1.4_1.5_1.11" xfId="16232" xr:uid="{00000000-0005-0000-0000-0000763F0000}"/>
    <cellStyle name="Normal 4 2 3 2 2 3 2 3" xfId="16233" xr:uid="{00000000-0005-0000-0000-0000773F0000}"/>
    <cellStyle name="Normal 4 2 3 2 2 3 2 3 2" xfId="16234" xr:uid="{00000000-0005-0000-0000-0000783F0000}"/>
    <cellStyle name="Normal 4 2 3 2 2 3 2 3_QR_TAB_1.4_1.5_1.11" xfId="16235" xr:uid="{00000000-0005-0000-0000-0000793F0000}"/>
    <cellStyle name="Normal 4 2 3 2 2 3 2 4" xfId="16236" xr:uid="{00000000-0005-0000-0000-00007A3F0000}"/>
    <cellStyle name="Normal 4 2 3 2 2 3 2_QR_TAB_1.4_1.5_1.11" xfId="16237" xr:uid="{00000000-0005-0000-0000-00007B3F0000}"/>
    <cellStyle name="Normal 4 2 3 2 2 3 3" xfId="16238" xr:uid="{00000000-0005-0000-0000-00007C3F0000}"/>
    <cellStyle name="Normal 4 2 3 2 2 3 3 2" xfId="16239" xr:uid="{00000000-0005-0000-0000-00007D3F0000}"/>
    <cellStyle name="Normal 4 2 3 2 2 3 3 2 2" xfId="16240" xr:uid="{00000000-0005-0000-0000-00007E3F0000}"/>
    <cellStyle name="Normal 4 2 3 2 2 3 3 2 2 2" xfId="16241" xr:uid="{00000000-0005-0000-0000-00007F3F0000}"/>
    <cellStyle name="Normal 4 2 3 2 2 3 3 2 2_QR_TAB_1.4_1.5_1.11" xfId="16242" xr:uid="{00000000-0005-0000-0000-0000803F0000}"/>
    <cellStyle name="Normal 4 2 3 2 2 3 3 2 3" xfId="16243" xr:uid="{00000000-0005-0000-0000-0000813F0000}"/>
    <cellStyle name="Normal 4 2 3 2 2 3 3 2_QR_TAB_1.4_1.5_1.11" xfId="16244" xr:uid="{00000000-0005-0000-0000-0000823F0000}"/>
    <cellStyle name="Normal 4 2 3 2 2 3 3_QR_TAB_1.4_1.5_1.11" xfId="16245" xr:uid="{00000000-0005-0000-0000-0000833F0000}"/>
    <cellStyle name="Normal 4 2 3 2 2 3 4" xfId="16246" xr:uid="{00000000-0005-0000-0000-0000843F0000}"/>
    <cellStyle name="Normal 4 2 3 2 2 3 4 2" xfId="16247" xr:uid="{00000000-0005-0000-0000-0000853F0000}"/>
    <cellStyle name="Normal 4 2 3 2 2 3 4 2 2" xfId="16248" xr:uid="{00000000-0005-0000-0000-0000863F0000}"/>
    <cellStyle name="Normal 4 2 3 2 2 3 4 2_QR_TAB_1.4_1.5_1.11" xfId="16249" xr:uid="{00000000-0005-0000-0000-0000873F0000}"/>
    <cellStyle name="Normal 4 2 3 2 2 3 4 3" xfId="16250" xr:uid="{00000000-0005-0000-0000-0000883F0000}"/>
    <cellStyle name="Normal 4 2 3 2 2 3 4_QR_TAB_1.4_1.5_1.11" xfId="16251" xr:uid="{00000000-0005-0000-0000-0000893F0000}"/>
    <cellStyle name="Normal 4 2 3 2 2 3 5" xfId="16252" xr:uid="{00000000-0005-0000-0000-00008A3F0000}"/>
    <cellStyle name="Normal 4 2 3 2 2 3 5 2" xfId="16253" xr:uid="{00000000-0005-0000-0000-00008B3F0000}"/>
    <cellStyle name="Normal 4 2 3 2 2 3 5_QR_TAB_1.4_1.5_1.11" xfId="16254" xr:uid="{00000000-0005-0000-0000-00008C3F0000}"/>
    <cellStyle name="Normal 4 2 3 2 2 3 6" xfId="16255" xr:uid="{00000000-0005-0000-0000-00008D3F0000}"/>
    <cellStyle name="Normal 4 2 3 2 2 3_checks flows" xfId="16256" xr:uid="{00000000-0005-0000-0000-00008E3F0000}"/>
    <cellStyle name="Normal 4 2 3 2 2 4" xfId="16257" xr:uid="{00000000-0005-0000-0000-00008F3F0000}"/>
    <cellStyle name="Normal 4 2 3 2 2 4 2" xfId="16258" xr:uid="{00000000-0005-0000-0000-0000903F0000}"/>
    <cellStyle name="Normal 4 2 3 2 2 4 2 2" xfId="16259" xr:uid="{00000000-0005-0000-0000-0000913F0000}"/>
    <cellStyle name="Normal 4 2 3 2 2 4 2 2 2" xfId="16260" xr:uid="{00000000-0005-0000-0000-0000923F0000}"/>
    <cellStyle name="Normal 4 2 3 2 2 4 2 2 2 2" xfId="16261" xr:uid="{00000000-0005-0000-0000-0000933F0000}"/>
    <cellStyle name="Normal 4 2 3 2 2 4 2 2 2_QR_TAB_1.4_1.5_1.11" xfId="16262" xr:uid="{00000000-0005-0000-0000-0000943F0000}"/>
    <cellStyle name="Normal 4 2 3 2 2 4 2 2 3" xfId="16263" xr:uid="{00000000-0005-0000-0000-0000953F0000}"/>
    <cellStyle name="Normal 4 2 3 2 2 4 2 2_QR_TAB_1.4_1.5_1.11" xfId="16264" xr:uid="{00000000-0005-0000-0000-0000963F0000}"/>
    <cellStyle name="Normal 4 2 3 2 2 4 2 3" xfId="16265" xr:uid="{00000000-0005-0000-0000-0000973F0000}"/>
    <cellStyle name="Normal 4 2 3 2 2 4 2 3 2" xfId="16266" xr:uid="{00000000-0005-0000-0000-0000983F0000}"/>
    <cellStyle name="Normal 4 2 3 2 2 4 2 3_QR_TAB_1.4_1.5_1.11" xfId="16267" xr:uid="{00000000-0005-0000-0000-0000993F0000}"/>
    <cellStyle name="Normal 4 2 3 2 2 4 2 4" xfId="16268" xr:uid="{00000000-0005-0000-0000-00009A3F0000}"/>
    <cellStyle name="Normal 4 2 3 2 2 4 2_QR_TAB_1.4_1.5_1.11" xfId="16269" xr:uid="{00000000-0005-0000-0000-00009B3F0000}"/>
    <cellStyle name="Normal 4 2 3 2 2 4 3" xfId="16270" xr:uid="{00000000-0005-0000-0000-00009C3F0000}"/>
    <cellStyle name="Normal 4 2 3 2 2 4 3 2" xfId="16271" xr:uid="{00000000-0005-0000-0000-00009D3F0000}"/>
    <cellStyle name="Normal 4 2 3 2 2 4 3 2 2" xfId="16272" xr:uid="{00000000-0005-0000-0000-00009E3F0000}"/>
    <cellStyle name="Normal 4 2 3 2 2 4 3 2 2 2" xfId="16273" xr:uid="{00000000-0005-0000-0000-00009F3F0000}"/>
    <cellStyle name="Normal 4 2 3 2 2 4 3 2 2_QR_TAB_1.4_1.5_1.11" xfId="16274" xr:uid="{00000000-0005-0000-0000-0000A03F0000}"/>
    <cellStyle name="Normal 4 2 3 2 2 4 3 2 3" xfId="16275" xr:uid="{00000000-0005-0000-0000-0000A13F0000}"/>
    <cellStyle name="Normal 4 2 3 2 2 4 3 2_QR_TAB_1.4_1.5_1.11" xfId="16276" xr:uid="{00000000-0005-0000-0000-0000A23F0000}"/>
    <cellStyle name="Normal 4 2 3 2 2 4 3_QR_TAB_1.4_1.5_1.11" xfId="16277" xr:uid="{00000000-0005-0000-0000-0000A33F0000}"/>
    <cellStyle name="Normal 4 2 3 2 2 4 4" xfId="16278" xr:uid="{00000000-0005-0000-0000-0000A43F0000}"/>
    <cellStyle name="Normal 4 2 3 2 2 4 4 2" xfId="16279" xr:uid="{00000000-0005-0000-0000-0000A53F0000}"/>
    <cellStyle name="Normal 4 2 3 2 2 4 4 2 2" xfId="16280" xr:uid="{00000000-0005-0000-0000-0000A63F0000}"/>
    <cellStyle name="Normal 4 2 3 2 2 4 4 2_QR_TAB_1.4_1.5_1.11" xfId="16281" xr:uid="{00000000-0005-0000-0000-0000A73F0000}"/>
    <cellStyle name="Normal 4 2 3 2 2 4 4 3" xfId="16282" xr:uid="{00000000-0005-0000-0000-0000A83F0000}"/>
    <cellStyle name="Normal 4 2 3 2 2 4 4_QR_TAB_1.4_1.5_1.11" xfId="16283" xr:uid="{00000000-0005-0000-0000-0000A93F0000}"/>
    <cellStyle name="Normal 4 2 3 2 2 4 5" xfId="16284" xr:uid="{00000000-0005-0000-0000-0000AA3F0000}"/>
    <cellStyle name="Normal 4 2 3 2 2 4 5 2" xfId="16285" xr:uid="{00000000-0005-0000-0000-0000AB3F0000}"/>
    <cellStyle name="Normal 4 2 3 2 2 4 5_QR_TAB_1.4_1.5_1.11" xfId="16286" xr:uid="{00000000-0005-0000-0000-0000AC3F0000}"/>
    <cellStyle name="Normal 4 2 3 2 2 4 6" xfId="16287" xr:uid="{00000000-0005-0000-0000-0000AD3F0000}"/>
    <cellStyle name="Normal 4 2 3 2 2 4_checks flows" xfId="16288" xr:uid="{00000000-0005-0000-0000-0000AE3F0000}"/>
    <cellStyle name="Normal 4 2 3 2 2 5" xfId="16289" xr:uid="{00000000-0005-0000-0000-0000AF3F0000}"/>
    <cellStyle name="Normal 4 2 3 2 2 5 2" xfId="16290" xr:uid="{00000000-0005-0000-0000-0000B03F0000}"/>
    <cellStyle name="Normal 4 2 3 2 2 5 2 2" xfId="16291" xr:uid="{00000000-0005-0000-0000-0000B13F0000}"/>
    <cellStyle name="Normal 4 2 3 2 2 5 2 2 2" xfId="16292" xr:uid="{00000000-0005-0000-0000-0000B23F0000}"/>
    <cellStyle name="Normal 4 2 3 2 2 5 2 2 2 2" xfId="16293" xr:uid="{00000000-0005-0000-0000-0000B33F0000}"/>
    <cellStyle name="Normal 4 2 3 2 2 5 2 2 2_QR_TAB_1.4_1.5_1.11" xfId="16294" xr:uid="{00000000-0005-0000-0000-0000B43F0000}"/>
    <cellStyle name="Normal 4 2 3 2 2 5 2 2 3" xfId="16295" xr:uid="{00000000-0005-0000-0000-0000B53F0000}"/>
    <cellStyle name="Normal 4 2 3 2 2 5 2 2_QR_TAB_1.4_1.5_1.11" xfId="16296" xr:uid="{00000000-0005-0000-0000-0000B63F0000}"/>
    <cellStyle name="Normal 4 2 3 2 2 5 2 3" xfId="16297" xr:uid="{00000000-0005-0000-0000-0000B73F0000}"/>
    <cellStyle name="Normal 4 2 3 2 2 5 2 3 2" xfId="16298" xr:uid="{00000000-0005-0000-0000-0000B83F0000}"/>
    <cellStyle name="Normal 4 2 3 2 2 5 2 3_QR_TAB_1.4_1.5_1.11" xfId="16299" xr:uid="{00000000-0005-0000-0000-0000B93F0000}"/>
    <cellStyle name="Normal 4 2 3 2 2 5 2 4" xfId="16300" xr:uid="{00000000-0005-0000-0000-0000BA3F0000}"/>
    <cellStyle name="Normal 4 2 3 2 2 5 2_QR_TAB_1.4_1.5_1.11" xfId="16301" xr:uid="{00000000-0005-0000-0000-0000BB3F0000}"/>
    <cellStyle name="Normal 4 2 3 2 2 5 3" xfId="16302" xr:uid="{00000000-0005-0000-0000-0000BC3F0000}"/>
    <cellStyle name="Normal 4 2 3 2 2 5 3 2" xfId="16303" xr:uid="{00000000-0005-0000-0000-0000BD3F0000}"/>
    <cellStyle name="Normal 4 2 3 2 2 5 3 2 2" xfId="16304" xr:uid="{00000000-0005-0000-0000-0000BE3F0000}"/>
    <cellStyle name="Normal 4 2 3 2 2 5 3 2 2 2" xfId="16305" xr:uid="{00000000-0005-0000-0000-0000BF3F0000}"/>
    <cellStyle name="Normal 4 2 3 2 2 5 3 2 2_QR_TAB_1.4_1.5_1.11" xfId="16306" xr:uid="{00000000-0005-0000-0000-0000C03F0000}"/>
    <cellStyle name="Normal 4 2 3 2 2 5 3 2 3" xfId="16307" xr:uid="{00000000-0005-0000-0000-0000C13F0000}"/>
    <cellStyle name="Normal 4 2 3 2 2 5 3 2_QR_TAB_1.4_1.5_1.11" xfId="16308" xr:uid="{00000000-0005-0000-0000-0000C23F0000}"/>
    <cellStyle name="Normal 4 2 3 2 2 5 3_QR_TAB_1.4_1.5_1.11" xfId="16309" xr:uid="{00000000-0005-0000-0000-0000C33F0000}"/>
    <cellStyle name="Normal 4 2 3 2 2 5 4" xfId="16310" xr:uid="{00000000-0005-0000-0000-0000C43F0000}"/>
    <cellStyle name="Normal 4 2 3 2 2 5 4 2" xfId="16311" xr:uid="{00000000-0005-0000-0000-0000C53F0000}"/>
    <cellStyle name="Normal 4 2 3 2 2 5 4 2 2" xfId="16312" xr:uid="{00000000-0005-0000-0000-0000C63F0000}"/>
    <cellStyle name="Normal 4 2 3 2 2 5 4 2_QR_TAB_1.4_1.5_1.11" xfId="16313" xr:uid="{00000000-0005-0000-0000-0000C73F0000}"/>
    <cellStyle name="Normal 4 2 3 2 2 5 4 3" xfId="16314" xr:uid="{00000000-0005-0000-0000-0000C83F0000}"/>
    <cellStyle name="Normal 4 2 3 2 2 5 4_QR_TAB_1.4_1.5_1.11" xfId="16315" xr:uid="{00000000-0005-0000-0000-0000C93F0000}"/>
    <cellStyle name="Normal 4 2 3 2 2 5 5" xfId="16316" xr:uid="{00000000-0005-0000-0000-0000CA3F0000}"/>
    <cellStyle name="Normal 4 2 3 2 2 5 5 2" xfId="16317" xr:uid="{00000000-0005-0000-0000-0000CB3F0000}"/>
    <cellStyle name="Normal 4 2 3 2 2 5 5_QR_TAB_1.4_1.5_1.11" xfId="16318" xr:uid="{00000000-0005-0000-0000-0000CC3F0000}"/>
    <cellStyle name="Normal 4 2 3 2 2 5 6" xfId="16319" xr:uid="{00000000-0005-0000-0000-0000CD3F0000}"/>
    <cellStyle name="Normal 4 2 3 2 2 5_checks flows" xfId="16320" xr:uid="{00000000-0005-0000-0000-0000CE3F0000}"/>
    <cellStyle name="Normal 4 2 3 2 2 6" xfId="16321" xr:uid="{00000000-0005-0000-0000-0000CF3F0000}"/>
    <cellStyle name="Normal 4 2 3 2 2 6 2" xfId="16322" xr:uid="{00000000-0005-0000-0000-0000D03F0000}"/>
    <cellStyle name="Normal 4 2 3 2 2 6 2 2" xfId="16323" xr:uid="{00000000-0005-0000-0000-0000D13F0000}"/>
    <cellStyle name="Normal 4 2 3 2 2 6 2 2 2" xfId="16324" xr:uid="{00000000-0005-0000-0000-0000D23F0000}"/>
    <cellStyle name="Normal 4 2 3 2 2 6 2 2 2 2" xfId="16325" xr:uid="{00000000-0005-0000-0000-0000D33F0000}"/>
    <cellStyle name="Normal 4 2 3 2 2 6 2 2 2_QR_TAB_1.4_1.5_1.11" xfId="16326" xr:uid="{00000000-0005-0000-0000-0000D43F0000}"/>
    <cellStyle name="Normal 4 2 3 2 2 6 2 2 3" xfId="16327" xr:uid="{00000000-0005-0000-0000-0000D53F0000}"/>
    <cellStyle name="Normal 4 2 3 2 2 6 2 2_QR_TAB_1.4_1.5_1.11" xfId="16328" xr:uid="{00000000-0005-0000-0000-0000D63F0000}"/>
    <cellStyle name="Normal 4 2 3 2 2 6 2 3" xfId="16329" xr:uid="{00000000-0005-0000-0000-0000D73F0000}"/>
    <cellStyle name="Normal 4 2 3 2 2 6 2 3 2" xfId="16330" xr:uid="{00000000-0005-0000-0000-0000D83F0000}"/>
    <cellStyle name="Normal 4 2 3 2 2 6 2 3_QR_TAB_1.4_1.5_1.11" xfId="16331" xr:uid="{00000000-0005-0000-0000-0000D93F0000}"/>
    <cellStyle name="Normal 4 2 3 2 2 6 2 4" xfId="16332" xr:uid="{00000000-0005-0000-0000-0000DA3F0000}"/>
    <cellStyle name="Normal 4 2 3 2 2 6 2_QR_TAB_1.4_1.5_1.11" xfId="16333" xr:uid="{00000000-0005-0000-0000-0000DB3F0000}"/>
    <cellStyle name="Normal 4 2 3 2 2 6 3" xfId="16334" xr:uid="{00000000-0005-0000-0000-0000DC3F0000}"/>
    <cellStyle name="Normal 4 2 3 2 2 6 3 2" xfId="16335" xr:uid="{00000000-0005-0000-0000-0000DD3F0000}"/>
    <cellStyle name="Normal 4 2 3 2 2 6 3 2 2" xfId="16336" xr:uid="{00000000-0005-0000-0000-0000DE3F0000}"/>
    <cellStyle name="Normal 4 2 3 2 2 6 3 2 2 2" xfId="16337" xr:uid="{00000000-0005-0000-0000-0000DF3F0000}"/>
    <cellStyle name="Normal 4 2 3 2 2 6 3 2 2_QR_TAB_1.4_1.5_1.11" xfId="16338" xr:uid="{00000000-0005-0000-0000-0000E03F0000}"/>
    <cellStyle name="Normal 4 2 3 2 2 6 3 2 3" xfId="16339" xr:uid="{00000000-0005-0000-0000-0000E13F0000}"/>
    <cellStyle name="Normal 4 2 3 2 2 6 3 2_QR_TAB_1.4_1.5_1.11" xfId="16340" xr:uid="{00000000-0005-0000-0000-0000E23F0000}"/>
    <cellStyle name="Normal 4 2 3 2 2 6 3_QR_TAB_1.4_1.5_1.11" xfId="16341" xr:uid="{00000000-0005-0000-0000-0000E33F0000}"/>
    <cellStyle name="Normal 4 2 3 2 2 6 4" xfId="16342" xr:uid="{00000000-0005-0000-0000-0000E43F0000}"/>
    <cellStyle name="Normal 4 2 3 2 2 6 4 2" xfId="16343" xr:uid="{00000000-0005-0000-0000-0000E53F0000}"/>
    <cellStyle name="Normal 4 2 3 2 2 6 4 2 2" xfId="16344" xr:uid="{00000000-0005-0000-0000-0000E63F0000}"/>
    <cellStyle name="Normal 4 2 3 2 2 6 4 2_QR_TAB_1.4_1.5_1.11" xfId="16345" xr:uid="{00000000-0005-0000-0000-0000E73F0000}"/>
    <cellStyle name="Normal 4 2 3 2 2 6 4 3" xfId="16346" xr:uid="{00000000-0005-0000-0000-0000E83F0000}"/>
    <cellStyle name="Normal 4 2 3 2 2 6 4_QR_TAB_1.4_1.5_1.11" xfId="16347" xr:uid="{00000000-0005-0000-0000-0000E93F0000}"/>
    <cellStyle name="Normal 4 2 3 2 2 6 5" xfId="16348" xr:uid="{00000000-0005-0000-0000-0000EA3F0000}"/>
    <cellStyle name="Normal 4 2 3 2 2 6 5 2" xfId="16349" xr:uid="{00000000-0005-0000-0000-0000EB3F0000}"/>
    <cellStyle name="Normal 4 2 3 2 2 6 5_QR_TAB_1.4_1.5_1.11" xfId="16350" xr:uid="{00000000-0005-0000-0000-0000EC3F0000}"/>
    <cellStyle name="Normal 4 2 3 2 2 6 6" xfId="16351" xr:uid="{00000000-0005-0000-0000-0000ED3F0000}"/>
    <cellStyle name="Normal 4 2 3 2 2 6_checks flows" xfId="16352" xr:uid="{00000000-0005-0000-0000-0000EE3F0000}"/>
    <cellStyle name="Normal 4 2 3 2 2 7" xfId="16353" xr:uid="{00000000-0005-0000-0000-0000EF3F0000}"/>
    <cellStyle name="Normal 4 2 3 2 2 7 2" xfId="16354" xr:uid="{00000000-0005-0000-0000-0000F03F0000}"/>
    <cellStyle name="Normal 4 2 3 2 2 7 2 2" xfId="16355" xr:uid="{00000000-0005-0000-0000-0000F13F0000}"/>
    <cellStyle name="Normal 4 2 3 2 2 7 2 2 2" xfId="16356" xr:uid="{00000000-0005-0000-0000-0000F23F0000}"/>
    <cellStyle name="Normal 4 2 3 2 2 7 2 2 2 2" xfId="16357" xr:uid="{00000000-0005-0000-0000-0000F33F0000}"/>
    <cellStyle name="Normal 4 2 3 2 2 7 2 2 2_QR_TAB_1.4_1.5_1.11" xfId="16358" xr:uid="{00000000-0005-0000-0000-0000F43F0000}"/>
    <cellStyle name="Normal 4 2 3 2 2 7 2 2 3" xfId="16359" xr:uid="{00000000-0005-0000-0000-0000F53F0000}"/>
    <cellStyle name="Normal 4 2 3 2 2 7 2 2_QR_TAB_1.4_1.5_1.11" xfId="16360" xr:uid="{00000000-0005-0000-0000-0000F63F0000}"/>
    <cellStyle name="Normal 4 2 3 2 2 7 2 3" xfId="16361" xr:uid="{00000000-0005-0000-0000-0000F73F0000}"/>
    <cellStyle name="Normal 4 2 3 2 2 7 2 3 2" xfId="16362" xr:uid="{00000000-0005-0000-0000-0000F83F0000}"/>
    <cellStyle name="Normal 4 2 3 2 2 7 2 3_QR_TAB_1.4_1.5_1.11" xfId="16363" xr:uid="{00000000-0005-0000-0000-0000F93F0000}"/>
    <cellStyle name="Normal 4 2 3 2 2 7 2 4" xfId="16364" xr:uid="{00000000-0005-0000-0000-0000FA3F0000}"/>
    <cellStyle name="Normal 4 2 3 2 2 7 2_QR_TAB_1.4_1.5_1.11" xfId="16365" xr:uid="{00000000-0005-0000-0000-0000FB3F0000}"/>
    <cellStyle name="Normal 4 2 3 2 2 7 3" xfId="16366" xr:uid="{00000000-0005-0000-0000-0000FC3F0000}"/>
    <cellStyle name="Normal 4 2 3 2 2 7 3 2" xfId="16367" xr:uid="{00000000-0005-0000-0000-0000FD3F0000}"/>
    <cellStyle name="Normal 4 2 3 2 2 7 3 2 2" xfId="16368" xr:uid="{00000000-0005-0000-0000-0000FE3F0000}"/>
    <cellStyle name="Normal 4 2 3 2 2 7 3 2_QR_TAB_1.4_1.5_1.11" xfId="16369" xr:uid="{00000000-0005-0000-0000-0000FF3F0000}"/>
    <cellStyle name="Normal 4 2 3 2 2 7 3 3" xfId="16370" xr:uid="{00000000-0005-0000-0000-000000400000}"/>
    <cellStyle name="Normal 4 2 3 2 2 7 3_QR_TAB_1.4_1.5_1.11" xfId="16371" xr:uid="{00000000-0005-0000-0000-000001400000}"/>
    <cellStyle name="Normal 4 2 3 2 2 7 4" xfId="16372" xr:uid="{00000000-0005-0000-0000-000002400000}"/>
    <cellStyle name="Normal 4 2 3 2 2 7 4 2" xfId="16373" xr:uid="{00000000-0005-0000-0000-000003400000}"/>
    <cellStyle name="Normal 4 2 3 2 2 7 4_QR_TAB_1.4_1.5_1.11" xfId="16374" xr:uid="{00000000-0005-0000-0000-000004400000}"/>
    <cellStyle name="Normal 4 2 3 2 2 7 5" xfId="16375" xr:uid="{00000000-0005-0000-0000-000005400000}"/>
    <cellStyle name="Normal 4 2 3 2 2 7_checks flows" xfId="16376" xr:uid="{00000000-0005-0000-0000-000006400000}"/>
    <cellStyle name="Normal 4 2 3 2 2 8" xfId="16377" xr:uid="{00000000-0005-0000-0000-000007400000}"/>
    <cellStyle name="Normal 4 2 3 2 2 8 2" xfId="16378" xr:uid="{00000000-0005-0000-0000-000008400000}"/>
    <cellStyle name="Normal 4 2 3 2 2 8 2 2" xfId="16379" xr:uid="{00000000-0005-0000-0000-000009400000}"/>
    <cellStyle name="Normal 4 2 3 2 2 8 2 2 2" xfId="16380" xr:uid="{00000000-0005-0000-0000-00000A400000}"/>
    <cellStyle name="Normal 4 2 3 2 2 8 2 2_QR_TAB_1.4_1.5_1.11" xfId="16381" xr:uid="{00000000-0005-0000-0000-00000B400000}"/>
    <cellStyle name="Normal 4 2 3 2 2 8 2 3" xfId="16382" xr:uid="{00000000-0005-0000-0000-00000C400000}"/>
    <cellStyle name="Normal 4 2 3 2 2 8 2_QR_TAB_1.4_1.5_1.11" xfId="16383" xr:uid="{00000000-0005-0000-0000-00000D400000}"/>
    <cellStyle name="Normal 4 2 3 2 2 8 3" xfId="16384" xr:uid="{00000000-0005-0000-0000-00000E400000}"/>
    <cellStyle name="Normal 4 2 3 2 2 8 3 2" xfId="16385" xr:uid="{00000000-0005-0000-0000-00000F400000}"/>
    <cellStyle name="Normal 4 2 3 2 2 8 3_QR_TAB_1.4_1.5_1.11" xfId="16386" xr:uid="{00000000-0005-0000-0000-000010400000}"/>
    <cellStyle name="Normal 4 2 3 2 2 8 4" xfId="16387" xr:uid="{00000000-0005-0000-0000-000011400000}"/>
    <cellStyle name="Normal 4 2 3 2 2 8_QR_TAB_1.4_1.5_1.11" xfId="16388" xr:uid="{00000000-0005-0000-0000-000012400000}"/>
    <cellStyle name="Normal 4 2 3 2 2 9" xfId="16389" xr:uid="{00000000-0005-0000-0000-000013400000}"/>
    <cellStyle name="Normal 4 2 3 2 2 9 2" xfId="16390" xr:uid="{00000000-0005-0000-0000-000014400000}"/>
    <cellStyle name="Normal 4 2 3 2 2 9 2 2" xfId="16391" xr:uid="{00000000-0005-0000-0000-000015400000}"/>
    <cellStyle name="Normal 4 2 3 2 2 9 2 2 2" xfId="16392" xr:uid="{00000000-0005-0000-0000-000016400000}"/>
    <cellStyle name="Normal 4 2 3 2 2 9 2 2_QR_TAB_1.4_1.5_1.11" xfId="16393" xr:uid="{00000000-0005-0000-0000-000017400000}"/>
    <cellStyle name="Normal 4 2 3 2 2 9 2 3" xfId="16394" xr:uid="{00000000-0005-0000-0000-000018400000}"/>
    <cellStyle name="Normal 4 2 3 2 2 9 2_QR_TAB_1.4_1.5_1.11" xfId="16395" xr:uid="{00000000-0005-0000-0000-000019400000}"/>
    <cellStyle name="Normal 4 2 3 2 2 9_QR_TAB_1.4_1.5_1.11" xfId="16396" xr:uid="{00000000-0005-0000-0000-00001A400000}"/>
    <cellStyle name="Normal 4 2 3 2 2_checks flows" xfId="16397" xr:uid="{00000000-0005-0000-0000-00001B400000}"/>
    <cellStyle name="Normal 4 2 3 2 3" xfId="16398" xr:uid="{00000000-0005-0000-0000-00001C400000}"/>
    <cellStyle name="Normal 4 2 3 2 3 2" xfId="16399" xr:uid="{00000000-0005-0000-0000-00001D400000}"/>
    <cellStyle name="Normal 4 2 3 2 3 2 2" xfId="16400" xr:uid="{00000000-0005-0000-0000-00001E400000}"/>
    <cellStyle name="Normal 4 2 3 2 3 2 2 2" xfId="16401" xr:uid="{00000000-0005-0000-0000-00001F400000}"/>
    <cellStyle name="Normal 4 2 3 2 3 2 2 2 2" xfId="16402" xr:uid="{00000000-0005-0000-0000-000020400000}"/>
    <cellStyle name="Normal 4 2 3 2 3 2 2 2 2 2" xfId="16403" xr:uid="{00000000-0005-0000-0000-000021400000}"/>
    <cellStyle name="Normal 4 2 3 2 3 2 2 2 2_QR_TAB_1.4_1.5_1.11" xfId="16404" xr:uid="{00000000-0005-0000-0000-000022400000}"/>
    <cellStyle name="Normal 4 2 3 2 3 2 2 2 3" xfId="16405" xr:uid="{00000000-0005-0000-0000-000023400000}"/>
    <cellStyle name="Normal 4 2 3 2 3 2 2 2_QR_TAB_1.4_1.5_1.11" xfId="16406" xr:uid="{00000000-0005-0000-0000-000024400000}"/>
    <cellStyle name="Normal 4 2 3 2 3 2 2 3" xfId="16407" xr:uid="{00000000-0005-0000-0000-000025400000}"/>
    <cellStyle name="Normal 4 2 3 2 3 2 2 3 2" xfId="16408" xr:uid="{00000000-0005-0000-0000-000026400000}"/>
    <cellStyle name="Normal 4 2 3 2 3 2 2 3_QR_TAB_1.4_1.5_1.11" xfId="16409" xr:uid="{00000000-0005-0000-0000-000027400000}"/>
    <cellStyle name="Normal 4 2 3 2 3 2 2 4" xfId="16410" xr:uid="{00000000-0005-0000-0000-000028400000}"/>
    <cellStyle name="Normal 4 2 3 2 3 2 2_QR_TAB_1.4_1.5_1.11" xfId="16411" xr:uid="{00000000-0005-0000-0000-000029400000}"/>
    <cellStyle name="Normal 4 2 3 2 3 2 3" xfId="16412" xr:uid="{00000000-0005-0000-0000-00002A400000}"/>
    <cellStyle name="Normal 4 2 3 2 3 2 3 2" xfId="16413" xr:uid="{00000000-0005-0000-0000-00002B400000}"/>
    <cellStyle name="Normal 4 2 3 2 3 2 3 2 2" xfId="16414" xr:uid="{00000000-0005-0000-0000-00002C400000}"/>
    <cellStyle name="Normal 4 2 3 2 3 2 3 2 2 2" xfId="16415" xr:uid="{00000000-0005-0000-0000-00002D400000}"/>
    <cellStyle name="Normal 4 2 3 2 3 2 3 2 2_QR_TAB_1.4_1.5_1.11" xfId="16416" xr:uid="{00000000-0005-0000-0000-00002E400000}"/>
    <cellStyle name="Normal 4 2 3 2 3 2 3 2 3" xfId="16417" xr:uid="{00000000-0005-0000-0000-00002F400000}"/>
    <cellStyle name="Normal 4 2 3 2 3 2 3 2_QR_TAB_1.4_1.5_1.11" xfId="16418" xr:uid="{00000000-0005-0000-0000-000030400000}"/>
    <cellStyle name="Normal 4 2 3 2 3 2 3_QR_TAB_1.4_1.5_1.11" xfId="16419" xr:uid="{00000000-0005-0000-0000-000031400000}"/>
    <cellStyle name="Normal 4 2 3 2 3 2 4" xfId="16420" xr:uid="{00000000-0005-0000-0000-000032400000}"/>
    <cellStyle name="Normal 4 2 3 2 3 2 4 2" xfId="16421" xr:uid="{00000000-0005-0000-0000-000033400000}"/>
    <cellStyle name="Normal 4 2 3 2 3 2 4 2 2" xfId="16422" xr:uid="{00000000-0005-0000-0000-000034400000}"/>
    <cellStyle name="Normal 4 2 3 2 3 2 4 2_QR_TAB_1.4_1.5_1.11" xfId="16423" xr:uid="{00000000-0005-0000-0000-000035400000}"/>
    <cellStyle name="Normal 4 2 3 2 3 2 4 3" xfId="16424" xr:uid="{00000000-0005-0000-0000-000036400000}"/>
    <cellStyle name="Normal 4 2 3 2 3 2 4_QR_TAB_1.4_1.5_1.11" xfId="16425" xr:uid="{00000000-0005-0000-0000-000037400000}"/>
    <cellStyle name="Normal 4 2 3 2 3 2 5" xfId="16426" xr:uid="{00000000-0005-0000-0000-000038400000}"/>
    <cellStyle name="Normal 4 2 3 2 3 2 5 2" xfId="16427" xr:uid="{00000000-0005-0000-0000-000039400000}"/>
    <cellStyle name="Normal 4 2 3 2 3 2 5_QR_TAB_1.4_1.5_1.11" xfId="16428" xr:uid="{00000000-0005-0000-0000-00003A400000}"/>
    <cellStyle name="Normal 4 2 3 2 3 2 6" xfId="16429" xr:uid="{00000000-0005-0000-0000-00003B400000}"/>
    <cellStyle name="Normal 4 2 3 2 3 2_checks flows" xfId="16430" xr:uid="{00000000-0005-0000-0000-00003C400000}"/>
    <cellStyle name="Normal 4 2 3 2 3 3" xfId="16431" xr:uid="{00000000-0005-0000-0000-00003D400000}"/>
    <cellStyle name="Normal 4 2 3 2 3 3 2" xfId="16432" xr:uid="{00000000-0005-0000-0000-00003E400000}"/>
    <cellStyle name="Normal 4 2 3 2 3 3 2 2" xfId="16433" xr:uid="{00000000-0005-0000-0000-00003F400000}"/>
    <cellStyle name="Normal 4 2 3 2 3 3 2 2 2" xfId="16434" xr:uid="{00000000-0005-0000-0000-000040400000}"/>
    <cellStyle name="Normal 4 2 3 2 3 3 2 2 2 2" xfId="16435" xr:uid="{00000000-0005-0000-0000-000041400000}"/>
    <cellStyle name="Normal 4 2 3 2 3 3 2 2 2_QR_TAB_1.4_1.5_1.11" xfId="16436" xr:uid="{00000000-0005-0000-0000-000042400000}"/>
    <cellStyle name="Normal 4 2 3 2 3 3 2 2 3" xfId="16437" xr:uid="{00000000-0005-0000-0000-000043400000}"/>
    <cellStyle name="Normal 4 2 3 2 3 3 2 2_QR_TAB_1.4_1.5_1.11" xfId="16438" xr:uid="{00000000-0005-0000-0000-000044400000}"/>
    <cellStyle name="Normal 4 2 3 2 3 3 2 3" xfId="16439" xr:uid="{00000000-0005-0000-0000-000045400000}"/>
    <cellStyle name="Normal 4 2 3 2 3 3 2 3 2" xfId="16440" xr:uid="{00000000-0005-0000-0000-000046400000}"/>
    <cellStyle name="Normal 4 2 3 2 3 3 2 3_QR_TAB_1.4_1.5_1.11" xfId="16441" xr:uid="{00000000-0005-0000-0000-000047400000}"/>
    <cellStyle name="Normal 4 2 3 2 3 3 2 4" xfId="16442" xr:uid="{00000000-0005-0000-0000-000048400000}"/>
    <cellStyle name="Normal 4 2 3 2 3 3 2_QR_TAB_1.4_1.5_1.11" xfId="16443" xr:uid="{00000000-0005-0000-0000-000049400000}"/>
    <cellStyle name="Normal 4 2 3 2 3 3 3" xfId="16444" xr:uid="{00000000-0005-0000-0000-00004A400000}"/>
    <cellStyle name="Normal 4 2 3 2 3 3 3 2" xfId="16445" xr:uid="{00000000-0005-0000-0000-00004B400000}"/>
    <cellStyle name="Normal 4 2 3 2 3 3 3 2 2" xfId="16446" xr:uid="{00000000-0005-0000-0000-00004C400000}"/>
    <cellStyle name="Normal 4 2 3 2 3 3 3 2_QR_TAB_1.4_1.5_1.11" xfId="16447" xr:uid="{00000000-0005-0000-0000-00004D400000}"/>
    <cellStyle name="Normal 4 2 3 2 3 3 3 3" xfId="16448" xr:uid="{00000000-0005-0000-0000-00004E400000}"/>
    <cellStyle name="Normal 4 2 3 2 3 3 3_QR_TAB_1.4_1.5_1.11" xfId="16449" xr:uid="{00000000-0005-0000-0000-00004F400000}"/>
    <cellStyle name="Normal 4 2 3 2 3 3 4" xfId="16450" xr:uid="{00000000-0005-0000-0000-000050400000}"/>
    <cellStyle name="Normal 4 2 3 2 3 3 4 2" xfId="16451" xr:uid="{00000000-0005-0000-0000-000051400000}"/>
    <cellStyle name="Normal 4 2 3 2 3 3 4_QR_TAB_1.4_1.5_1.11" xfId="16452" xr:uid="{00000000-0005-0000-0000-000052400000}"/>
    <cellStyle name="Normal 4 2 3 2 3 3 5" xfId="16453" xr:uid="{00000000-0005-0000-0000-000053400000}"/>
    <cellStyle name="Normal 4 2 3 2 3 3_checks flows" xfId="16454" xr:uid="{00000000-0005-0000-0000-000054400000}"/>
    <cellStyle name="Normal 4 2 3 2 3 4" xfId="16455" xr:uid="{00000000-0005-0000-0000-000055400000}"/>
    <cellStyle name="Normal 4 2 3 2 3 4 2" xfId="16456" xr:uid="{00000000-0005-0000-0000-000056400000}"/>
    <cellStyle name="Normal 4 2 3 2 3 4 2 2" xfId="16457" xr:uid="{00000000-0005-0000-0000-000057400000}"/>
    <cellStyle name="Normal 4 2 3 2 3 4 2 2 2" xfId="16458" xr:uid="{00000000-0005-0000-0000-000058400000}"/>
    <cellStyle name="Normal 4 2 3 2 3 4 2 2_QR_TAB_1.4_1.5_1.11" xfId="16459" xr:uid="{00000000-0005-0000-0000-000059400000}"/>
    <cellStyle name="Normal 4 2 3 2 3 4 2 3" xfId="16460" xr:uid="{00000000-0005-0000-0000-00005A400000}"/>
    <cellStyle name="Normal 4 2 3 2 3 4 2_QR_TAB_1.4_1.5_1.11" xfId="16461" xr:uid="{00000000-0005-0000-0000-00005B400000}"/>
    <cellStyle name="Normal 4 2 3 2 3 4 3" xfId="16462" xr:uid="{00000000-0005-0000-0000-00005C400000}"/>
    <cellStyle name="Normal 4 2 3 2 3 4 3 2" xfId="16463" xr:uid="{00000000-0005-0000-0000-00005D400000}"/>
    <cellStyle name="Normal 4 2 3 2 3 4 3_QR_TAB_1.4_1.5_1.11" xfId="16464" xr:uid="{00000000-0005-0000-0000-00005E400000}"/>
    <cellStyle name="Normal 4 2 3 2 3 4 4" xfId="16465" xr:uid="{00000000-0005-0000-0000-00005F400000}"/>
    <cellStyle name="Normal 4 2 3 2 3 4_QR_TAB_1.4_1.5_1.11" xfId="16466" xr:uid="{00000000-0005-0000-0000-000060400000}"/>
    <cellStyle name="Normal 4 2 3 2 3 5" xfId="16467" xr:uid="{00000000-0005-0000-0000-000061400000}"/>
    <cellStyle name="Normal 4 2 3 2 3 5 2" xfId="16468" xr:uid="{00000000-0005-0000-0000-000062400000}"/>
    <cellStyle name="Normal 4 2 3 2 3 5 2 2" xfId="16469" xr:uid="{00000000-0005-0000-0000-000063400000}"/>
    <cellStyle name="Normal 4 2 3 2 3 5 2 2 2" xfId="16470" xr:uid="{00000000-0005-0000-0000-000064400000}"/>
    <cellStyle name="Normal 4 2 3 2 3 5 2 2_QR_TAB_1.4_1.5_1.11" xfId="16471" xr:uid="{00000000-0005-0000-0000-000065400000}"/>
    <cellStyle name="Normal 4 2 3 2 3 5 2 3" xfId="16472" xr:uid="{00000000-0005-0000-0000-000066400000}"/>
    <cellStyle name="Normal 4 2 3 2 3 5 2_QR_TAB_1.4_1.5_1.11" xfId="16473" xr:uid="{00000000-0005-0000-0000-000067400000}"/>
    <cellStyle name="Normal 4 2 3 2 3 5_QR_TAB_1.4_1.5_1.11" xfId="16474" xr:uid="{00000000-0005-0000-0000-000068400000}"/>
    <cellStyle name="Normal 4 2 3 2 3 6" xfId="16475" xr:uid="{00000000-0005-0000-0000-000069400000}"/>
    <cellStyle name="Normal 4 2 3 2 3 6 2" xfId="16476" xr:uid="{00000000-0005-0000-0000-00006A400000}"/>
    <cellStyle name="Normal 4 2 3 2 3 6 2 2" xfId="16477" xr:uid="{00000000-0005-0000-0000-00006B400000}"/>
    <cellStyle name="Normal 4 2 3 2 3 6 2_QR_TAB_1.4_1.5_1.11" xfId="16478" xr:uid="{00000000-0005-0000-0000-00006C400000}"/>
    <cellStyle name="Normal 4 2 3 2 3 6 3" xfId="16479" xr:uid="{00000000-0005-0000-0000-00006D400000}"/>
    <cellStyle name="Normal 4 2 3 2 3 6_QR_TAB_1.4_1.5_1.11" xfId="16480" xr:uid="{00000000-0005-0000-0000-00006E400000}"/>
    <cellStyle name="Normal 4 2 3 2 3 7" xfId="16481" xr:uid="{00000000-0005-0000-0000-00006F400000}"/>
    <cellStyle name="Normal 4 2 3 2 3 7 2" xfId="16482" xr:uid="{00000000-0005-0000-0000-000070400000}"/>
    <cellStyle name="Normal 4 2 3 2 3 7_QR_TAB_1.4_1.5_1.11" xfId="16483" xr:uid="{00000000-0005-0000-0000-000071400000}"/>
    <cellStyle name="Normal 4 2 3 2 3 8" xfId="16484" xr:uid="{00000000-0005-0000-0000-000072400000}"/>
    <cellStyle name="Normal 4 2 3 2 3_checks flows" xfId="16485" xr:uid="{00000000-0005-0000-0000-000073400000}"/>
    <cellStyle name="Normal 4 2 3 2 4" xfId="16486" xr:uid="{00000000-0005-0000-0000-000074400000}"/>
    <cellStyle name="Normal 4 2 3 2 4 2" xfId="16487" xr:uid="{00000000-0005-0000-0000-000075400000}"/>
    <cellStyle name="Normal 4 2 3 2 4 2 2" xfId="16488" xr:uid="{00000000-0005-0000-0000-000076400000}"/>
    <cellStyle name="Normal 4 2 3 2 4 2 2 2" xfId="16489" xr:uid="{00000000-0005-0000-0000-000077400000}"/>
    <cellStyle name="Normal 4 2 3 2 4 2 2 2 2" xfId="16490" xr:uid="{00000000-0005-0000-0000-000078400000}"/>
    <cellStyle name="Normal 4 2 3 2 4 2 2 2_QR_TAB_1.4_1.5_1.11" xfId="16491" xr:uid="{00000000-0005-0000-0000-000079400000}"/>
    <cellStyle name="Normal 4 2 3 2 4 2 2 3" xfId="16492" xr:uid="{00000000-0005-0000-0000-00007A400000}"/>
    <cellStyle name="Normal 4 2 3 2 4 2 2_QR_TAB_1.4_1.5_1.11" xfId="16493" xr:uid="{00000000-0005-0000-0000-00007B400000}"/>
    <cellStyle name="Normal 4 2 3 2 4 2 3" xfId="16494" xr:uid="{00000000-0005-0000-0000-00007C400000}"/>
    <cellStyle name="Normal 4 2 3 2 4 2 3 2" xfId="16495" xr:uid="{00000000-0005-0000-0000-00007D400000}"/>
    <cellStyle name="Normal 4 2 3 2 4 2 3_QR_TAB_1.4_1.5_1.11" xfId="16496" xr:uid="{00000000-0005-0000-0000-00007E400000}"/>
    <cellStyle name="Normal 4 2 3 2 4 2 4" xfId="16497" xr:uid="{00000000-0005-0000-0000-00007F400000}"/>
    <cellStyle name="Normal 4 2 3 2 4 2_QR_TAB_1.4_1.5_1.11" xfId="16498" xr:uid="{00000000-0005-0000-0000-000080400000}"/>
    <cellStyle name="Normal 4 2 3 2 4 3" xfId="16499" xr:uid="{00000000-0005-0000-0000-000081400000}"/>
    <cellStyle name="Normal 4 2 3 2 4 3 2" xfId="16500" xr:uid="{00000000-0005-0000-0000-000082400000}"/>
    <cellStyle name="Normal 4 2 3 2 4 3 2 2" xfId="16501" xr:uid="{00000000-0005-0000-0000-000083400000}"/>
    <cellStyle name="Normal 4 2 3 2 4 3 2 2 2" xfId="16502" xr:uid="{00000000-0005-0000-0000-000084400000}"/>
    <cellStyle name="Normal 4 2 3 2 4 3 2 2_QR_TAB_1.4_1.5_1.11" xfId="16503" xr:uid="{00000000-0005-0000-0000-000085400000}"/>
    <cellStyle name="Normal 4 2 3 2 4 3 2 3" xfId="16504" xr:uid="{00000000-0005-0000-0000-000086400000}"/>
    <cellStyle name="Normal 4 2 3 2 4 3 2_QR_TAB_1.4_1.5_1.11" xfId="16505" xr:uid="{00000000-0005-0000-0000-000087400000}"/>
    <cellStyle name="Normal 4 2 3 2 4 3_QR_TAB_1.4_1.5_1.11" xfId="16506" xr:uid="{00000000-0005-0000-0000-000088400000}"/>
    <cellStyle name="Normal 4 2 3 2 4 4" xfId="16507" xr:uid="{00000000-0005-0000-0000-000089400000}"/>
    <cellStyle name="Normal 4 2 3 2 4 4 2" xfId="16508" xr:uid="{00000000-0005-0000-0000-00008A400000}"/>
    <cellStyle name="Normal 4 2 3 2 4 4 2 2" xfId="16509" xr:uid="{00000000-0005-0000-0000-00008B400000}"/>
    <cellStyle name="Normal 4 2 3 2 4 4 2_QR_TAB_1.4_1.5_1.11" xfId="16510" xr:uid="{00000000-0005-0000-0000-00008C400000}"/>
    <cellStyle name="Normal 4 2 3 2 4 4 3" xfId="16511" xr:uid="{00000000-0005-0000-0000-00008D400000}"/>
    <cellStyle name="Normal 4 2 3 2 4 4_QR_TAB_1.4_1.5_1.11" xfId="16512" xr:uid="{00000000-0005-0000-0000-00008E400000}"/>
    <cellStyle name="Normal 4 2 3 2 4 5" xfId="16513" xr:uid="{00000000-0005-0000-0000-00008F400000}"/>
    <cellStyle name="Normal 4 2 3 2 4 5 2" xfId="16514" xr:uid="{00000000-0005-0000-0000-000090400000}"/>
    <cellStyle name="Normal 4 2 3 2 4 5_QR_TAB_1.4_1.5_1.11" xfId="16515" xr:uid="{00000000-0005-0000-0000-000091400000}"/>
    <cellStyle name="Normal 4 2 3 2 4 6" xfId="16516" xr:uid="{00000000-0005-0000-0000-000092400000}"/>
    <cellStyle name="Normal 4 2 3 2 4_checks flows" xfId="16517" xr:uid="{00000000-0005-0000-0000-000093400000}"/>
    <cellStyle name="Normal 4 2 3 2 5" xfId="16518" xr:uid="{00000000-0005-0000-0000-000094400000}"/>
    <cellStyle name="Normal 4 2 3 2 5 2" xfId="16519" xr:uid="{00000000-0005-0000-0000-000095400000}"/>
    <cellStyle name="Normal 4 2 3 2 5 2 2" xfId="16520" xr:uid="{00000000-0005-0000-0000-000096400000}"/>
    <cellStyle name="Normal 4 2 3 2 5 2 2 2" xfId="16521" xr:uid="{00000000-0005-0000-0000-000097400000}"/>
    <cellStyle name="Normal 4 2 3 2 5 2 2 2 2" xfId="16522" xr:uid="{00000000-0005-0000-0000-000098400000}"/>
    <cellStyle name="Normal 4 2 3 2 5 2 2 2_QR_TAB_1.4_1.5_1.11" xfId="16523" xr:uid="{00000000-0005-0000-0000-000099400000}"/>
    <cellStyle name="Normal 4 2 3 2 5 2 2 3" xfId="16524" xr:uid="{00000000-0005-0000-0000-00009A400000}"/>
    <cellStyle name="Normal 4 2 3 2 5 2 2_QR_TAB_1.4_1.5_1.11" xfId="16525" xr:uid="{00000000-0005-0000-0000-00009B400000}"/>
    <cellStyle name="Normal 4 2 3 2 5 2 3" xfId="16526" xr:uid="{00000000-0005-0000-0000-00009C400000}"/>
    <cellStyle name="Normal 4 2 3 2 5 2 3 2" xfId="16527" xr:uid="{00000000-0005-0000-0000-00009D400000}"/>
    <cellStyle name="Normal 4 2 3 2 5 2 3_QR_TAB_1.4_1.5_1.11" xfId="16528" xr:uid="{00000000-0005-0000-0000-00009E400000}"/>
    <cellStyle name="Normal 4 2 3 2 5 2 4" xfId="16529" xr:uid="{00000000-0005-0000-0000-00009F400000}"/>
    <cellStyle name="Normal 4 2 3 2 5 2_QR_TAB_1.4_1.5_1.11" xfId="16530" xr:uid="{00000000-0005-0000-0000-0000A0400000}"/>
    <cellStyle name="Normal 4 2 3 2 5 3" xfId="16531" xr:uid="{00000000-0005-0000-0000-0000A1400000}"/>
    <cellStyle name="Normal 4 2 3 2 5 3 2" xfId="16532" xr:uid="{00000000-0005-0000-0000-0000A2400000}"/>
    <cellStyle name="Normal 4 2 3 2 5 3 2 2" xfId="16533" xr:uid="{00000000-0005-0000-0000-0000A3400000}"/>
    <cellStyle name="Normal 4 2 3 2 5 3 2 2 2" xfId="16534" xr:uid="{00000000-0005-0000-0000-0000A4400000}"/>
    <cellStyle name="Normal 4 2 3 2 5 3 2 2_QR_TAB_1.4_1.5_1.11" xfId="16535" xr:uid="{00000000-0005-0000-0000-0000A5400000}"/>
    <cellStyle name="Normal 4 2 3 2 5 3 2 3" xfId="16536" xr:uid="{00000000-0005-0000-0000-0000A6400000}"/>
    <cellStyle name="Normal 4 2 3 2 5 3 2_QR_TAB_1.4_1.5_1.11" xfId="16537" xr:uid="{00000000-0005-0000-0000-0000A7400000}"/>
    <cellStyle name="Normal 4 2 3 2 5 3_QR_TAB_1.4_1.5_1.11" xfId="16538" xr:uid="{00000000-0005-0000-0000-0000A8400000}"/>
    <cellStyle name="Normal 4 2 3 2 5 4" xfId="16539" xr:uid="{00000000-0005-0000-0000-0000A9400000}"/>
    <cellStyle name="Normal 4 2 3 2 5 4 2" xfId="16540" xr:uid="{00000000-0005-0000-0000-0000AA400000}"/>
    <cellStyle name="Normal 4 2 3 2 5 4 2 2" xfId="16541" xr:uid="{00000000-0005-0000-0000-0000AB400000}"/>
    <cellStyle name="Normal 4 2 3 2 5 4 2_QR_TAB_1.4_1.5_1.11" xfId="16542" xr:uid="{00000000-0005-0000-0000-0000AC400000}"/>
    <cellStyle name="Normal 4 2 3 2 5 4 3" xfId="16543" xr:uid="{00000000-0005-0000-0000-0000AD400000}"/>
    <cellStyle name="Normal 4 2 3 2 5 4_QR_TAB_1.4_1.5_1.11" xfId="16544" xr:uid="{00000000-0005-0000-0000-0000AE400000}"/>
    <cellStyle name="Normal 4 2 3 2 5 5" xfId="16545" xr:uid="{00000000-0005-0000-0000-0000AF400000}"/>
    <cellStyle name="Normal 4 2 3 2 5 5 2" xfId="16546" xr:uid="{00000000-0005-0000-0000-0000B0400000}"/>
    <cellStyle name="Normal 4 2 3 2 5 5_QR_TAB_1.4_1.5_1.11" xfId="16547" xr:uid="{00000000-0005-0000-0000-0000B1400000}"/>
    <cellStyle name="Normal 4 2 3 2 5 6" xfId="16548" xr:uid="{00000000-0005-0000-0000-0000B2400000}"/>
    <cellStyle name="Normal 4 2 3 2 5_checks flows" xfId="16549" xr:uid="{00000000-0005-0000-0000-0000B3400000}"/>
    <cellStyle name="Normal 4 2 3 2 6" xfId="16550" xr:uid="{00000000-0005-0000-0000-0000B4400000}"/>
    <cellStyle name="Normal 4 2 3 2 6 2" xfId="16551" xr:uid="{00000000-0005-0000-0000-0000B5400000}"/>
    <cellStyle name="Normal 4 2 3 2 6 2 2" xfId="16552" xr:uid="{00000000-0005-0000-0000-0000B6400000}"/>
    <cellStyle name="Normal 4 2 3 2 6 2 2 2" xfId="16553" xr:uid="{00000000-0005-0000-0000-0000B7400000}"/>
    <cellStyle name="Normal 4 2 3 2 6 2 2 2 2" xfId="16554" xr:uid="{00000000-0005-0000-0000-0000B8400000}"/>
    <cellStyle name="Normal 4 2 3 2 6 2 2 2_QR_TAB_1.4_1.5_1.11" xfId="16555" xr:uid="{00000000-0005-0000-0000-0000B9400000}"/>
    <cellStyle name="Normal 4 2 3 2 6 2 2 3" xfId="16556" xr:uid="{00000000-0005-0000-0000-0000BA400000}"/>
    <cellStyle name="Normal 4 2 3 2 6 2 2_QR_TAB_1.4_1.5_1.11" xfId="16557" xr:uid="{00000000-0005-0000-0000-0000BB400000}"/>
    <cellStyle name="Normal 4 2 3 2 6 2 3" xfId="16558" xr:uid="{00000000-0005-0000-0000-0000BC400000}"/>
    <cellStyle name="Normal 4 2 3 2 6 2 3 2" xfId="16559" xr:uid="{00000000-0005-0000-0000-0000BD400000}"/>
    <cellStyle name="Normal 4 2 3 2 6 2 3_QR_TAB_1.4_1.5_1.11" xfId="16560" xr:uid="{00000000-0005-0000-0000-0000BE400000}"/>
    <cellStyle name="Normal 4 2 3 2 6 2 4" xfId="16561" xr:uid="{00000000-0005-0000-0000-0000BF400000}"/>
    <cellStyle name="Normal 4 2 3 2 6 2_QR_TAB_1.4_1.5_1.11" xfId="16562" xr:uid="{00000000-0005-0000-0000-0000C0400000}"/>
    <cellStyle name="Normal 4 2 3 2 6 3" xfId="16563" xr:uid="{00000000-0005-0000-0000-0000C1400000}"/>
    <cellStyle name="Normal 4 2 3 2 6 3 2" xfId="16564" xr:uid="{00000000-0005-0000-0000-0000C2400000}"/>
    <cellStyle name="Normal 4 2 3 2 6 3 2 2" xfId="16565" xr:uid="{00000000-0005-0000-0000-0000C3400000}"/>
    <cellStyle name="Normal 4 2 3 2 6 3 2 2 2" xfId="16566" xr:uid="{00000000-0005-0000-0000-0000C4400000}"/>
    <cellStyle name="Normal 4 2 3 2 6 3 2 2_QR_TAB_1.4_1.5_1.11" xfId="16567" xr:uid="{00000000-0005-0000-0000-0000C5400000}"/>
    <cellStyle name="Normal 4 2 3 2 6 3 2 3" xfId="16568" xr:uid="{00000000-0005-0000-0000-0000C6400000}"/>
    <cellStyle name="Normal 4 2 3 2 6 3 2_QR_TAB_1.4_1.5_1.11" xfId="16569" xr:uid="{00000000-0005-0000-0000-0000C7400000}"/>
    <cellStyle name="Normal 4 2 3 2 6 3_QR_TAB_1.4_1.5_1.11" xfId="16570" xr:uid="{00000000-0005-0000-0000-0000C8400000}"/>
    <cellStyle name="Normal 4 2 3 2 6 4" xfId="16571" xr:uid="{00000000-0005-0000-0000-0000C9400000}"/>
    <cellStyle name="Normal 4 2 3 2 6 4 2" xfId="16572" xr:uid="{00000000-0005-0000-0000-0000CA400000}"/>
    <cellStyle name="Normal 4 2 3 2 6 4 2 2" xfId="16573" xr:uid="{00000000-0005-0000-0000-0000CB400000}"/>
    <cellStyle name="Normal 4 2 3 2 6 4 2_QR_TAB_1.4_1.5_1.11" xfId="16574" xr:uid="{00000000-0005-0000-0000-0000CC400000}"/>
    <cellStyle name="Normal 4 2 3 2 6 4 3" xfId="16575" xr:uid="{00000000-0005-0000-0000-0000CD400000}"/>
    <cellStyle name="Normal 4 2 3 2 6 4_QR_TAB_1.4_1.5_1.11" xfId="16576" xr:uid="{00000000-0005-0000-0000-0000CE400000}"/>
    <cellStyle name="Normal 4 2 3 2 6 5" xfId="16577" xr:uid="{00000000-0005-0000-0000-0000CF400000}"/>
    <cellStyle name="Normal 4 2 3 2 6 5 2" xfId="16578" xr:uid="{00000000-0005-0000-0000-0000D0400000}"/>
    <cellStyle name="Normal 4 2 3 2 6 5_QR_TAB_1.4_1.5_1.11" xfId="16579" xr:uid="{00000000-0005-0000-0000-0000D1400000}"/>
    <cellStyle name="Normal 4 2 3 2 6 6" xfId="16580" xr:uid="{00000000-0005-0000-0000-0000D2400000}"/>
    <cellStyle name="Normal 4 2 3 2 6_checks flows" xfId="16581" xr:uid="{00000000-0005-0000-0000-0000D3400000}"/>
    <cellStyle name="Normal 4 2 3 2 7" xfId="16582" xr:uid="{00000000-0005-0000-0000-0000D4400000}"/>
    <cellStyle name="Normal 4 2 3 2 7 2" xfId="16583" xr:uid="{00000000-0005-0000-0000-0000D5400000}"/>
    <cellStyle name="Normal 4 2 3 2 7 2 2" xfId="16584" xr:uid="{00000000-0005-0000-0000-0000D6400000}"/>
    <cellStyle name="Normal 4 2 3 2 7 2 2 2" xfId="16585" xr:uid="{00000000-0005-0000-0000-0000D7400000}"/>
    <cellStyle name="Normal 4 2 3 2 7 2 2 2 2" xfId="16586" xr:uid="{00000000-0005-0000-0000-0000D8400000}"/>
    <cellStyle name="Normal 4 2 3 2 7 2 2 2_QR_TAB_1.4_1.5_1.11" xfId="16587" xr:uid="{00000000-0005-0000-0000-0000D9400000}"/>
    <cellStyle name="Normal 4 2 3 2 7 2 2 3" xfId="16588" xr:uid="{00000000-0005-0000-0000-0000DA400000}"/>
    <cellStyle name="Normal 4 2 3 2 7 2 2_QR_TAB_1.4_1.5_1.11" xfId="16589" xr:uid="{00000000-0005-0000-0000-0000DB400000}"/>
    <cellStyle name="Normal 4 2 3 2 7 2 3" xfId="16590" xr:uid="{00000000-0005-0000-0000-0000DC400000}"/>
    <cellStyle name="Normal 4 2 3 2 7 2 3 2" xfId="16591" xr:uid="{00000000-0005-0000-0000-0000DD400000}"/>
    <cellStyle name="Normal 4 2 3 2 7 2 3_QR_TAB_1.4_1.5_1.11" xfId="16592" xr:uid="{00000000-0005-0000-0000-0000DE400000}"/>
    <cellStyle name="Normal 4 2 3 2 7 2 4" xfId="16593" xr:uid="{00000000-0005-0000-0000-0000DF400000}"/>
    <cellStyle name="Normal 4 2 3 2 7 2_QR_TAB_1.4_1.5_1.11" xfId="16594" xr:uid="{00000000-0005-0000-0000-0000E0400000}"/>
    <cellStyle name="Normal 4 2 3 2 7 3" xfId="16595" xr:uid="{00000000-0005-0000-0000-0000E1400000}"/>
    <cellStyle name="Normal 4 2 3 2 7 3 2" xfId="16596" xr:uid="{00000000-0005-0000-0000-0000E2400000}"/>
    <cellStyle name="Normal 4 2 3 2 7 3 2 2" xfId="16597" xr:uid="{00000000-0005-0000-0000-0000E3400000}"/>
    <cellStyle name="Normal 4 2 3 2 7 3 2 2 2" xfId="16598" xr:uid="{00000000-0005-0000-0000-0000E4400000}"/>
    <cellStyle name="Normal 4 2 3 2 7 3 2 2_QR_TAB_1.4_1.5_1.11" xfId="16599" xr:uid="{00000000-0005-0000-0000-0000E5400000}"/>
    <cellStyle name="Normal 4 2 3 2 7 3 2 3" xfId="16600" xr:uid="{00000000-0005-0000-0000-0000E6400000}"/>
    <cellStyle name="Normal 4 2 3 2 7 3 2_QR_TAB_1.4_1.5_1.11" xfId="16601" xr:uid="{00000000-0005-0000-0000-0000E7400000}"/>
    <cellStyle name="Normal 4 2 3 2 7 3_QR_TAB_1.4_1.5_1.11" xfId="16602" xr:uid="{00000000-0005-0000-0000-0000E8400000}"/>
    <cellStyle name="Normal 4 2 3 2 7 4" xfId="16603" xr:uid="{00000000-0005-0000-0000-0000E9400000}"/>
    <cellStyle name="Normal 4 2 3 2 7 4 2" xfId="16604" xr:uid="{00000000-0005-0000-0000-0000EA400000}"/>
    <cellStyle name="Normal 4 2 3 2 7 4 2 2" xfId="16605" xr:uid="{00000000-0005-0000-0000-0000EB400000}"/>
    <cellStyle name="Normal 4 2 3 2 7 4 2_QR_TAB_1.4_1.5_1.11" xfId="16606" xr:uid="{00000000-0005-0000-0000-0000EC400000}"/>
    <cellStyle name="Normal 4 2 3 2 7 4 3" xfId="16607" xr:uid="{00000000-0005-0000-0000-0000ED400000}"/>
    <cellStyle name="Normal 4 2 3 2 7 4_QR_TAB_1.4_1.5_1.11" xfId="16608" xr:uid="{00000000-0005-0000-0000-0000EE400000}"/>
    <cellStyle name="Normal 4 2 3 2 7 5" xfId="16609" xr:uid="{00000000-0005-0000-0000-0000EF400000}"/>
    <cellStyle name="Normal 4 2 3 2 7 5 2" xfId="16610" xr:uid="{00000000-0005-0000-0000-0000F0400000}"/>
    <cellStyle name="Normal 4 2 3 2 7 5_QR_TAB_1.4_1.5_1.11" xfId="16611" xr:uid="{00000000-0005-0000-0000-0000F1400000}"/>
    <cellStyle name="Normal 4 2 3 2 7 6" xfId="16612" xr:uid="{00000000-0005-0000-0000-0000F2400000}"/>
    <cellStyle name="Normal 4 2 3 2 7_checks flows" xfId="16613" xr:uid="{00000000-0005-0000-0000-0000F3400000}"/>
    <cellStyle name="Normal 4 2 3 2 8" xfId="16614" xr:uid="{00000000-0005-0000-0000-0000F4400000}"/>
    <cellStyle name="Normal 4 2 3 2 8 2" xfId="16615" xr:uid="{00000000-0005-0000-0000-0000F5400000}"/>
    <cellStyle name="Normal 4 2 3 2 8 2 2" xfId="16616" xr:uid="{00000000-0005-0000-0000-0000F6400000}"/>
    <cellStyle name="Normal 4 2 3 2 8 2 2 2" xfId="16617" xr:uid="{00000000-0005-0000-0000-0000F7400000}"/>
    <cellStyle name="Normal 4 2 3 2 8 2 2 2 2" xfId="16618" xr:uid="{00000000-0005-0000-0000-0000F8400000}"/>
    <cellStyle name="Normal 4 2 3 2 8 2 2 2_QR_TAB_1.4_1.5_1.11" xfId="16619" xr:uid="{00000000-0005-0000-0000-0000F9400000}"/>
    <cellStyle name="Normal 4 2 3 2 8 2 2 3" xfId="16620" xr:uid="{00000000-0005-0000-0000-0000FA400000}"/>
    <cellStyle name="Normal 4 2 3 2 8 2 2_QR_TAB_1.4_1.5_1.11" xfId="16621" xr:uid="{00000000-0005-0000-0000-0000FB400000}"/>
    <cellStyle name="Normal 4 2 3 2 8 2 3" xfId="16622" xr:uid="{00000000-0005-0000-0000-0000FC400000}"/>
    <cellStyle name="Normal 4 2 3 2 8 2 3 2" xfId="16623" xr:uid="{00000000-0005-0000-0000-0000FD400000}"/>
    <cellStyle name="Normal 4 2 3 2 8 2 3_QR_TAB_1.4_1.5_1.11" xfId="16624" xr:uid="{00000000-0005-0000-0000-0000FE400000}"/>
    <cellStyle name="Normal 4 2 3 2 8 2 4" xfId="16625" xr:uid="{00000000-0005-0000-0000-0000FF400000}"/>
    <cellStyle name="Normal 4 2 3 2 8 2_QR_TAB_1.4_1.5_1.11" xfId="16626" xr:uid="{00000000-0005-0000-0000-000000410000}"/>
    <cellStyle name="Normal 4 2 3 2 8 3" xfId="16627" xr:uid="{00000000-0005-0000-0000-000001410000}"/>
    <cellStyle name="Normal 4 2 3 2 8 3 2" xfId="16628" xr:uid="{00000000-0005-0000-0000-000002410000}"/>
    <cellStyle name="Normal 4 2 3 2 8 3 2 2" xfId="16629" xr:uid="{00000000-0005-0000-0000-000003410000}"/>
    <cellStyle name="Normal 4 2 3 2 8 3 2_QR_TAB_1.4_1.5_1.11" xfId="16630" xr:uid="{00000000-0005-0000-0000-000004410000}"/>
    <cellStyle name="Normal 4 2 3 2 8 3 3" xfId="16631" xr:uid="{00000000-0005-0000-0000-000005410000}"/>
    <cellStyle name="Normal 4 2 3 2 8 3_QR_TAB_1.4_1.5_1.11" xfId="16632" xr:uid="{00000000-0005-0000-0000-000006410000}"/>
    <cellStyle name="Normal 4 2 3 2 8 4" xfId="16633" xr:uid="{00000000-0005-0000-0000-000007410000}"/>
    <cellStyle name="Normal 4 2 3 2 8 4 2" xfId="16634" xr:uid="{00000000-0005-0000-0000-000008410000}"/>
    <cellStyle name="Normal 4 2 3 2 8 4_QR_TAB_1.4_1.5_1.11" xfId="16635" xr:uid="{00000000-0005-0000-0000-000009410000}"/>
    <cellStyle name="Normal 4 2 3 2 8 5" xfId="16636" xr:uid="{00000000-0005-0000-0000-00000A410000}"/>
    <cellStyle name="Normal 4 2 3 2 8_checks flows" xfId="16637" xr:uid="{00000000-0005-0000-0000-00000B410000}"/>
    <cellStyle name="Normal 4 2 3 2 9" xfId="16638" xr:uid="{00000000-0005-0000-0000-00000C410000}"/>
    <cellStyle name="Normal 4 2 3 2 9 2" xfId="16639" xr:uid="{00000000-0005-0000-0000-00000D410000}"/>
    <cellStyle name="Normal 4 2 3 2 9 2 2" xfId="16640" xr:uid="{00000000-0005-0000-0000-00000E410000}"/>
    <cellStyle name="Normal 4 2 3 2 9 2 2 2" xfId="16641" xr:uid="{00000000-0005-0000-0000-00000F410000}"/>
    <cellStyle name="Normal 4 2 3 2 9 2 2_QR_TAB_1.4_1.5_1.11" xfId="16642" xr:uid="{00000000-0005-0000-0000-000010410000}"/>
    <cellStyle name="Normal 4 2 3 2 9 2 3" xfId="16643" xr:uid="{00000000-0005-0000-0000-000011410000}"/>
    <cellStyle name="Normal 4 2 3 2 9 2_QR_TAB_1.4_1.5_1.11" xfId="16644" xr:uid="{00000000-0005-0000-0000-000012410000}"/>
    <cellStyle name="Normal 4 2 3 2 9 3" xfId="16645" xr:uid="{00000000-0005-0000-0000-000013410000}"/>
    <cellStyle name="Normal 4 2 3 2 9 3 2" xfId="16646" xr:uid="{00000000-0005-0000-0000-000014410000}"/>
    <cellStyle name="Normal 4 2 3 2 9 3_QR_TAB_1.4_1.5_1.11" xfId="16647" xr:uid="{00000000-0005-0000-0000-000015410000}"/>
    <cellStyle name="Normal 4 2 3 2 9 4" xfId="16648" xr:uid="{00000000-0005-0000-0000-000016410000}"/>
    <cellStyle name="Normal 4 2 3 2 9_QR_TAB_1.4_1.5_1.11" xfId="16649" xr:uid="{00000000-0005-0000-0000-000017410000}"/>
    <cellStyle name="Normal 4 2 3 2_checks flows" xfId="16650" xr:uid="{00000000-0005-0000-0000-000018410000}"/>
    <cellStyle name="Normal 4 2 3 3" xfId="16651" xr:uid="{00000000-0005-0000-0000-000019410000}"/>
    <cellStyle name="Normal 4 2 3 3 10" xfId="16652" xr:uid="{00000000-0005-0000-0000-00001A410000}"/>
    <cellStyle name="Normal 4 2 3 3 10 2" xfId="16653" xr:uid="{00000000-0005-0000-0000-00001B410000}"/>
    <cellStyle name="Normal 4 2 3 3 10 2 2" xfId="16654" xr:uid="{00000000-0005-0000-0000-00001C410000}"/>
    <cellStyle name="Normal 4 2 3 3 10 2_QR_TAB_1.4_1.5_1.11" xfId="16655" xr:uid="{00000000-0005-0000-0000-00001D410000}"/>
    <cellStyle name="Normal 4 2 3 3 10 3" xfId="16656" xr:uid="{00000000-0005-0000-0000-00001E410000}"/>
    <cellStyle name="Normal 4 2 3 3 10_QR_TAB_1.4_1.5_1.11" xfId="16657" xr:uid="{00000000-0005-0000-0000-00001F410000}"/>
    <cellStyle name="Normal 4 2 3 3 11" xfId="16658" xr:uid="{00000000-0005-0000-0000-000020410000}"/>
    <cellStyle name="Normal 4 2 3 3 11 2" xfId="16659" xr:uid="{00000000-0005-0000-0000-000021410000}"/>
    <cellStyle name="Normal 4 2 3 3 11_QR_TAB_1.4_1.5_1.11" xfId="16660" xr:uid="{00000000-0005-0000-0000-000022410000}"/>
    <cellStyle name="Normal 4 2 3 3 12" xfId="16661" xr:uid="{00000000-0005-0000-0000-000023410000}"/>
    <cellStyle name="Normal 4 2 3 3 2" xfId="16662" xr:uid="{00000000-0005-0000-0000-000024410000}"/>
    <cellStyle name="Normal 4 2 3 3 2 2" xfId="16663" xr:uid="{00000000-0005-0000-0000-000025410000}"/>
    <cellStyle name="Normal 4 2 3 3 2 2 2" xfId="16664" xr:uid="{00000000-0005-0000-0000-000026410000}"/>
    <cellStyle name="Normal 4 2 3 3 2 2 2 2" xfId="16665" xr:uid="{00000000-0005-0000-0000-000027410000}"/>
    <cellStyle name="Normal 4 2 3 3 2 2 2 2 2" xfId="16666" xr:uid="{00000000-0005-0000-0000-000028410000}"/>
    <cellStyle name="Normal 4 2 3 3 2 2 2 2 2 2" xfId="16667" xr:uid="{00000000-0005-0000-0000-000029410000}"/>
    <cellStyle name="Normal 4 2 3 3 2 2 2 2 2_QR_TAB_1.4_1.5_1.11" xfId="16668" xr:uid="{00000000-0005-0000-0000-00002A410000}"/>
    <cellStyle name="Normal 4 2 3 3 2 2 2 2 3" xfId="16669" xr:uid="{00000000-0005-0000-0000-00002B410000}"/>
    <cellStyle name="Normal 4 2 3 3 2 2 2 2_QR_TAB_1.4_1.5_1.11" xfId="16670" xr:uid="{00000000-0005-0000-0000-00002C410000}"/>
    <cellStyle name="Normal 4 2 3 3 2 2 2 3" xfId="16671" xr:uid="{00000000-0005-0000-0000-00002D410000}"/>
    <cellStyle name="Normal 4 2 3 3 2 2 2 3 2" xfId="16672" xr:uid="{00000000-0005-0000-0000-00002E410000}"/>
    <cellStyle name="Normal 4 2 3 3 2 2 2 3_QR_TAB_1.4_1.5_1.11" xfId="16673" xr:uid="{00000000-0005-0000-0000-00002F410000}"/>
    <cellStyle name="Normal 4 2 3 3 2 2 2 4" xfId="16674" xr:uid="{00000000-0005-0000-0000-000030410000}"/>
    <cellStyle name="Normal 4 2 3 3 2 2 2_QR_TAB_1.4_1.5_1.11" xfId="16675" xr:uid="{00000000-0005-0000-0000-000031410000}"/>
    <cellStyle name="Normal 4 2 3 3 2 2 3" xfId="16676" xr:uid="{00000000-0005-0000-0000-000032410000}"/>
    <cellStyle name="Normal 4 2 3 3 2 2 3 2" xfId="16677" xr:uid="{00000000-0005-0000-0000-000033410000}"/>
    <cellStyle name="Normal 4 2 3 3 2 2 3 2 2" xfId="16678" xr:uid="{00000000-0005-0000-0000-000034410000}"/>
    <cellStyle name="Normal 4 2 3 3 2 2 3 2 2 2" xfId="16679" xr:uid="{00000000-0005-0000-0000-000035410000}"/>
    <cellStyle name="Normal 4 2 3 3 2 2 3 2 2_QR_TAB_1.4_1.5_1.11" xfId="16680" xr:uid="{00000000-0005-0000-0000-000036410000}"/>
    <cellStyle name="Normal 4 2 3 3 2 2 3 2 3" xfId="16681" xr:uid="{00000000-0005-0000-0000-000037410000}"/>
    <cellStyle name="Normal 4 2 3 3 2 2 3 2_QR_TAB_1.4_1.5_1.11" xfId="16682" xr:uid="{00000000-0005-0000-0000-000038410000}"/>
    <cellStyle name="Normal 4 2 3 3 2 2 3_QR_TAB_1.4_1.5_1.11" xfId="16683" xr:uid="{00000000-0005-0000-0000-000039410000}"/>
    <cellStyle name="Normal 4 2 3 3 2 2 4" xfId="16684" xr:uid="{00000000-0005-0000-0000-00003A410000}"/>
    <cellStyle name="Normal 4 2 3 3 2 2 4 2" xfId="16685" xr:uid="{00000000-0005-0000-0000-00003B410000}"/>
    <cellStyle name="Normal 4 2 3 3 2 2 4 2 2" xfId="16686" xr:uid="{00000000-0005-0000-0000-00003C410000}"/>
    <cellStyle name="Normal 4 2 3 3 2 2 4 2_QR_TAB_1.4_1.5_1.11" xfId="16687" xr:uid="{00000000-0005-0000-0000-00003D410000}"/>
    <cellStyle name="Normal 4 2 3 3 2 2 4 3" xfId="16688" xr:uid="{00000000-0005-0000-0000-00003E410000}"/>
    <cellStyle name="Normal 4 2 3 3 2 2 4_QR_TAB_1.4_1.5_1.11" xfId="16689" xr:uid="{00000000-0005-0000-0000-00003F410000}"/>
    <cellStyle name="Normal 4 2 3 3 2 2 5" xfId="16690" xr:uid="{00000000-0005-0000-0000-000040410000}"/>
    <cellStyle name="Normal 4 2 3 3 2 2 5 2" xfId="16691" xr:uid="{00000000-0005-0000-0000-000041410000}"/>
    <cellStyle name="Normal 4 2 3 3 2 2 5_QR_TAB_1.4_1.5_1.11" xfId="16692" xr:uid="{00000000-0005-0000-0000-000042410000}"/>
    <cellStyle name="Normal 4 2 3 3 2 2 6" xfId="16693" xr:uid="{00000000-0005-0000-0000-000043410000}"/>
    <cellStyle name="Normal 4 2 3 3 2 2_checks flows" xfId="16694" xr:uid="{00000000-0005-0000-0000-000044410000}"/>
    <cellStyle name="Normal 4 2 3 3 2 3" xfId="16695" xr:uid="{00000000-0005-0000-0000-000045410000}"/>
    <cellStyle name="Normal 4 2 3 3 2 3 2" xfId="16696" xr:uid="{00000000-0005-0000-0000-000046410000}"/>
    <cellStyle name="Normal 4 2 3 3 2 3 2 2" xfId="16697" xr:uid="{00000000-0005-0000-0000-000047410000}"/>
    <cellStyle name="Normal 4 2 3 3 2 3 2 2 2" xfId="16698" xr:uid="{00000000-0005-0000-0000-000048410000}"/>
    <cellStyle name="Normal 4 2 3 3 2 3 2 2 2 2" xfId="16699" xr:uid="{00000000-0005-0000-0000-000049410000}"/>
    <cellStyle name="Normal 4 2 3 3 2 3 2 2 2_QR_TAB_1.4_1.5_1.11" xfId="16700" xr:uid="{00000000-0005-0000-0000-00004A410000}"/>
    <cellStyle name="Normal 4 2 3 3 2 3 2 2 3" xfId="16701" xr:uid="{00000000-0005-0000-0000-00004B410000}"/>
    <cellStyle name="Normal 4 2 3 3 2 3 2 2_QR_TAB_1.4_1.5_1.11" xfId="16702" xr:uid="{00000000-0005-0000-0000-00004C410000}"/>
    <cellStyle name="Normal 4 2 3 3 2 3 2 3" xfId="16703" xr:uid="{00000000-0005-0000-0000-00004D410000}"/>
    <cellStyle name="Normal 4 2 3 3 2 3 2 3 2" xfId="16704" xr:uid="{00000000-0005-0000-0000-00004E410000}"/>
    <cellStyle name="Normal 4 2 3 3 2 3 2 3_QR_TAB_1.4_1.5_1.11" xfId="16705" xr:uid="{00000000-0005-0000-0000-00004F410000}"/>
    <cellStyle name="Normal 4 2 3 3 2 3 2 4" xfId="16706" xr:uid="{00000000-0005-0000-0000-000050410000}"/>
    <cellStyle name="Normal 4 2 3 3 2 3 2_QR_TAB_1.4_1.5_1.11" xfId="16707" xr:uid="{00000000-0005-0000-0000-000051410000}"/>
    <cellStyle name="Normal 4 2 3 3 2 3 3" xfId="16708" xr:uid="{00000000-0005-0000-0000-000052410000}"/>
    <cellStyle name="Normal 4 2 3 3 2 3 3 2" xfId="16709" xr:uid="{00000000-0005-0000-0000-000053410000}"/>
    <cellStyle name="Normal 4 2 3 3 2 3 3 2 2" xfId="16710" xr:uid="{00000000-0005-0000-0000-000054410000}"/>
    <cellStyle name="Normal 4 2 3 3 2 3 3 2_QR_TAB_1.4_1.5_1.11" xfId="16711" xr:uid="{00000000-0005-0000-0000-000055410000}"/>
    <cellStyle name="Normal 4 2 3 3 2 3 3 3" xfId="16712" xr:uid="{00000000-0005-0000-0000-000056410000}"/>
    <cellStyle name="Normal 4 2 3 3 2 3 3_QR_TAB_1.4_1.5_1.11" xfId="16713" xr:uid="{00000000-0005-0000-0000-000057410000}"/>
    <cellStyle name="Normal 4 2 3 3 2 3 4" xfId="16714" xr:uid="{00000000-0005-0000-0000-000058410000}"/>
    <cellStyle name="Normal 4 2 3 3 2 3 4 2" xfId="16715" xr:uid="{00000000-0005-0000-0000-000059410000}"/>
    <cellStyle name="Normal 4 2 3 3 2 3 4_QR_TAB_1.4_1.5_1.11" xfId="16716" xr:uid="{00000000-0005-0000-0000-00005A410000}"/>
    <cellStyle name="Normal 4 2 3 3 2 3 5" xfId="16717" xr:uid="{00000000-0005-0000-0000-00005B410000}"/>
    <cellStyle name="Normal 4 2 3 3 2 3_checks flows" xfId="16718" xr:uid="{00000000-0005-0000-0000-00005C410000}"/>
    <cellStyle name="Normal 4 2 3 3 2 4" xfId="16719" xr:uid="{00000000-0005-0000-0000-00005D410000}"/>
    <cellStyle name="Normal 4 2 3 3 2 4 2" xfId="16720" xr:uid="{00000000-0005-0000-0000-00005E410000}"/>
    <cellStyle name="Normal 4 2 3 3 2 4 2 2" xfId="16721" xr:uid="{00000000-0005-0000-0000-00005F410000}"/>
    <cellStyle name="Normal 4 2 3 3 2 4 2 2 2" xfId="16722" xr:uid="{00000000-0005-0000-0000-000060410000}"/>
    <cellStyle name="Normal 4 2 3 3 2 4 2 2_QR_TAB_1.4_1.5_1.11" xfId="16723" xr:uid="{00000000-0005-0000-0000-000061410000}"/>
    <cellStyle name="Normal 4 2 3 3 2 4 2 3" xfId="16724" xr:uid="{00000000-0005-0000-0000-000062410000}"/>
    <cellStyle name="Normal 4 2 3 3 2 4 2_QR_TAB_1.4_1.5_1.11" xfId="16725" xr:uid="{00000000-0005-0000-0000-000063410000}"/>
    <cellStyle name="Normal 4 2 3 3 2 4 3" xfId="16726" xr:uid="{00000000-0005-0000-0000-000064410000}"/>
    <cellStyle name="Normal 4 2 3 3 2 4 3 2" xfId="16727" xr:uid="{00000000-0005-0000-0000-000065410000}"/>
    <cellStyle name="Normal 4 2 3 3 2 4 3_QR_TAB_1.4_1.5_1.11" xfId="16728" xr:uid="{00000000-0005-0000-0000-000066410000}"/>
    <cellStyle name="Normal 4 2 3 3 2 4 4" xfId="16729" xr:uid="{00000000-0005-0000-0000-000067410000}"/>
    <cellStyle name="Normal 4 2 3 3 2 4_QR_TAB_1.4_1.5_1.11" xfId="16730" xr:uid="{00000000-0005-0000-0000-000068410000}"/>
    <cellStyle name="Normal 4 2 3 3 2 5" xfId="16731" xr:uid="{00000000-0005-0000-0000-000069410000}"/>
    <cellStyle name="Normal 4 2 3 3 2 5 2" xfId="16732" xr:uid="{00000000-0005-0000-0000-00006A410000}"/>
    <cellStyle name="Normal 4 2 3 3 2 5 2 2" xfId="16733" xr:uid="{00000000-0005-0000-0000-00006B410000}"/>
    <cellStyle name="Normal 4 2 3 3 2 5 2 2 2" xfId="16734" xr:uid="{00000000-0005-0000-0000-00006C410000}"/>
    <cellStyle name="Normal 4 2 3 3 2 5 2 2_QR_TAB_1.4_1.5_1.11" xfId="16735" xr:uid="{00000000-0005-0000-0000-00006D410000}"/>
    <cellStyle name="Normal 4 2 3 3 2 5 2 3" xfId="16736" xr:uid="{00000000-0005-0000-0000-00006E410000}"/>
    <cellStyle name="Normal 4 2 3 3 2 5 2_QR_TAB_1.4_1.5_1.11" xfId="16737" xr:uid="{00000000-0005-0000-0000-00006F410000}"/>
    <cellStyle name="Normal 4 2 3 3 2 5_QR_TAB_1.4_1.5_1.11" xfId="16738" xr:uid="{00000000-0005-0000-0000-000070410000}"/>
    <cellStyle name="Normal 4 2 3 3 2 6" xfId="16739" xr:uid="{00000000-0005-0000-0000-000071410000}"/>
    <cellStyle name="Normal 4 2 3 3 2 6 2" xfId="16740" xr:uid="{00000000-0005-0000-0000-000072410000}"/>
    <cellStyle name="Normal 4 2 3 3 2 6 2 2" xfId="16741" xr:uid="{00000000-0005-0000-0000-000073410000}"/>
    <cellStyle name="Normal 4 2 3 3 2 6 2_QR_TAB_1.4_1.5_1.11" xfId="16742" xr:uid="{00000000-0005-0000-0000-000074410000}"/>
    <cellStyle name="Normal 4 2 3 3 2 6 3" xfId="16743" xr:uid="{00000000-0005-0000-0000-000075410000}"/>
    <cellStyle name="Normal 4 2 3 3 2 6_QR_TAB_1.4_1.5_1.11" xfId="16744" xr:uid="{00000000-0005-0000-0000-000076410000}"/>
    <cellStyle name="Normal 4 2 3 3 2 7" xfId="16745" xr:uid="{00000000-0005-0000-0000-000077410000}"/>
    <cellStyle name="Normal 4 2 3 3 2 7 2" xfId="16746" xr:uid="{00000000-0005-0000-0000-000078410000}"/>
    <cellStyle name="Normal 4 2 3 3 2 7_QR_TAB_1.4_1.5_1.11" xfId="16747" xr:uid="{00000000-0005-0000-0000-000079410000}"/>
    <cellStyle name="Normal 4 2 3 3 2 8" xfId="16748" xr:uid="{00000000-0005-0000-0000-00007A410000}"/>
    <cellStyle name="Normal 4 2 3 3 2_checks flows" xfId="16749" xr:uid="{00000000-0005-0000-0000-00007B410000}"/>
    <cellStyle name="Normal 4 2 3 3 3" xfId="16750" xr:uid="{00000000-0005-0000-0000-00007C410000}"/>
    <cellStyle name="Normal 4 2 3 3 3 2" xfId="16751" xr:uid="{00000000-0005-0000-0000-00007D410000}"/>
    <cellStyle name="Normal 4 2 3 3 3 2 2" xfId="16752" xr:uid="{00000000-0005-0000-0000-00007E410000}"/>
    <cellStyle name="Normal 4 2 3 3 3 2 2 2" xfId="16753" xr:uid="{00000000-0005-0000-0000-00007F410000}"/>
    <cellStyle name="Normal 4 2 3 3 3 2 2 2 2" xfId="16754" xr:uid="{00000000-0005-0000-0000-000080410000}"/>
    <cellStyle name="Normal 4 2 3 3 3 2 2 2_QR_TAB_1.4_1.5_1.11" xfId="16755" xr:uid="{00000000-0005-0000-0000-000081410000}"/>
    <cellStyle name="Normal 4 2 3 3 3 2 2 3" xfId="16756" xr:uid="{00000000-0005-0000-0000-000082410000}"/>
    <cellStyle name="Normal 4 2 3 3 3 2 2_QR_TAB_1.4_1.5_1.11" xfId="16757" xr:uid="{00000000-0005-0000-0000-000083410000}"/>
    <cellStyle name="Normal 4 2 3 3 3 2 3" xfId="16758" xr:uid="{00000000-0005-0000-0000-000084410000}"/>
    <cellStyle name="Normal 4 2 3 3 3 2 3 2" xfId="16759" xr:uid="{00000000-0005-0000-0000-000085410000}"/>
    <cellStyle name="Normal 4 2 3 3 3 2 3_QR_TAB_1.4_1.5_1.11" xfId="16760" xr:uid="{00000000-0005-0000-0000-000086410000}"/>
    <cellStyle name="Normal 4 2 3 3 3 2 4" xfId="16761" xr:uid="{00000000-0005-0000-0000-000087410000}"/>
    <cellStyle name="Normal 4 2 3 3 3 2_QR_TAB_1.4_1.5_1.11" xfId="16762" xr:uid="{00000000-0005-0000-0000-000088410000}"/>
    <cellStyle name="Normal 4 2 3 3 3 3" xfId="16763" xr:uid="{00000000-0005-0000-0000-000089410000}"/>
    <cellStyle name="Normal 4 2 3 3 3 3 2" xfId="16764" xr:uid="{00000000-0005-0000-0000-00008A410000}"/>
    <cellStyle name="Normal 4 2 3 3 3 3 2 2" xfId="16765" xr:uid="{00000000-0005-0000-0000-00008B410000}"/>
    <cellStyle name="Normal 4 2 3 3 3 3 2 2 2" xfId="16766" xr:uid="{00000000-0005-0000-0000-00008C410000}"/>
    <cellStyle name="Normal 4 2 3 3 3 3 2 2_QR_TAB_1.4_1.5_1.11" xfId="16767" xr:uid="{00000000-0005-0000-0000-00008D410000}"/>
    <cellStyle name="Normal 4 2 3 3 3 3 2 3" xfId="16768" xr:uid="{00000000-0005-0000-0000-00008E410000}"/>
    <cellStyle name="Normal 4 2 3 3 3 3 2_QR_TAB_1.4_1.5_1.11" xfId="16769" xr:uid="{00000000-0005-0000-0000-00008F410000}"/>
    <cellStyle name="Normal 4 2 3 3 3 3_QR_TAB_1.4_1.5_1.11" xfId="16770" xr:uid="{00000000-0005-0000-0000-000090410000}"/>
    <cellStyle name="Normal 4 2 3 3 3 4" xfId="16771" xr:uid="{00000000-0005-0000-0000-000091410000}"/>
    <cellStyle name="Normal 4 2 3 3 3 4 2" xfId="16772" xr:uid="{00000000-0005-0000-0000-000092410000}"/>
    <cellStyle name="Normal 4 2 3 3 3 4 2 2" xfId="16773" xr:uid="{00000000-0005-0000-0000-000093410000}"/>
    <cellStyle name="Normal 4 2 3 3 3 4 2_QR_TAB_1.4_1.5_1.11" xfId="16774" xr:uid="{00000000-0005-0000-0000-000094410000}"/>
    <cellStyle name="Normal 4 2 3 3 3 4 3" xfId="16775" xr:uid="{00000000-0005-0000-0000-000095410000}"/>
    <cellStyle name="Normal 4 2 3 3 3 4_QR_TAB_1.4_1.5_1.11" xfId="16776" xr:uid="{00000000-0005-0000-0000-000096410000}"/>
    <cellStyle name="Normal 4 2 3 3 3 5" xfId="16777" xr:uid="{00000000-0005-0000-0000-000097410000}"/>
    <cellStyle name="Normal 4 2 3 3 3 5 2" xfId="16778" xr:uid="{00000000-0005-0000-0000-000098410000}"/>
    <cellStyle name="Normal 4 2 3 3 3 5_QR_TAB_1.4_1.5_1.11" xfId="16779" xr:uid="{00000000-0005-0000-0000-000099410000}"/>
    <cellStyle name="Normal 4 2 3 3 3 6" xfId="16780" xr:uid="{00000000-0005-0000-0000-00009A410000}"/>
    <cellStyle name="Normal 4 2 3 3 3_checks flows" xfId="16781" xr:uid="{00000000-0005-0000-0000-00009B410000}"/>
    <cellStyle name="Normal 4 2 3 3 4" xfId="16782" xr:uid="{00000000-0005-0000-0000-00009C410000}"/>
    <cellStyle name="Normal 4 2 3 3 4 2" xfId="16783" xr:uid="{00000000-0005-0000-0000-00009D410000}"/>
    <cellStyle name="Normal 4 2 3 3 4 2 2" xfId="16784" xr:uid="{00000000-0005-0000-0000-00009E410000}"/>
    <cellStyle name="Normal 4 2 3 3 4 2 2 2" xfId="16785" xr:uid="{00000000-0005-0000-0000-00009F410000}"/>
    <cellStyle name="Normal 4 2 3 3 4 2 2 2 2" xfId="16786" xr:uid="{00000000-0005-0000-0000-0000A0410000}"/>
    <cellStyle name="Normal 4 2 3 3 4 2 2 2_QR_TAB_1.4_1.5_1.11" xfId="16787" xr:uid="{00000000-0005-0000-0000-0000A1410000}"/>
    <cellStyle name="Normal 4 2 3 3 4 2 2 3" xfId="16788" xr:uid="{00000000-0005-0000-0000-0000A2410000}"/>
    <cellStyle name="Normal 4 2 3 3 4 2 2_QR_TAB_1.4_1.5_1.11" xfId="16789" xr:uid="{00000000-0005-0000-0000-0000A3410000}"/>
    <cellStyle name="Normal 4 2 3 3 4 2 3" xfId="16790" xr:uid="{00000000-0005-0000-0000-0000A4410000}"/>
    <cellStyle name="Normal 4 2 3 3 4 2 3 2" xfId="16791" xr:uid="{00000000-0005-0000-0000-0000A5410000}"/>
    <cellStyle name="Normal 4 2 3 3 4 2 3_QR_TAB_1.4_1.5_1.11" xfId="16792" xr:uid="{00000000-0005-0000-0000-0000A6410000}"/>
    <cellStyle name="Normal 4 2 3 3 4 2 4" xfId="16793" xr:uid="{00000000-0005-0000-0000-0000A7410000}"/>
    <cellStyle name="Normal 4 2 3 3 4 2_QR_TAB_1.4_1.5_1.11" xfId="16794" xr:uid="{00000000-0005-0000-0000-0000A8410000}"/>
    <cellStyle name="Normal 4 2 3 3 4 3" xfId="16795" xr:uid="{00000000-0005-0000-0000-0000A9410000}"/>
    <cellStyle name="Normal 4 2 3 3 4 3 2" xfId="16796" xr:uid="{00000000-0005-0000-0000-0000AA410000}"/>
    <cellStyle name="Normal 4 2 3 3 4 3 2 2" xfId="16797" xr:uid="{00000000-0005-0000-0000-0000AB410000}"/>
    <cellStyle name="Normal 4 2 3 3 4 3 2 2 2" xfId="16798" xr:uid="{00000000-0005-0000-0000-0000AC410000}"/>
    <cellStyle name="Normal 4 2 3 3 4 3 2 2_QR_TAB_1.4_1.5_1.11" xfId="16799" xr:uid="{00000000-0005-0000-0000-0000AD410000}"/>
    <cellStyle name="Normal 4 2 3 3 4 3 2 3" xfId="16800" xr:uid="{00000000-0005-0000-0000-0000AE410000}"/>
    <cellStyle name="Normal 4 2 3 3 4 3 2_QR_TAB_1.4_1.5_1.11" xfId="16801" xr:uid="{00000000-0005-0000-0000-0000AF410000}"/>
    <cellStyle name="Normal 4 2 3 3 4 3_QR_TAB_1.4_1.5_1.11" xfId="16802" xr:uid="{00000000-0005-0000-0000-0000B0410000}"/>
    <cellStyle name="Normal 4 2 3 3 4 4" xfId="16803" xr:uid="{00000000-0005-0000-0000-0000B1410000}"/>
    <cellStyle name="Normal 4 2 3 3 4 4 2" xfId="16804" xr:uid="{00000000-0005-0000-0000-0000B2410000}"/>
    <cellStyle name="Normal 4 2 3 3 4 4 2 2" xfId="16805" xr:uid="{00000000-0005-0000-0000-0000B3410000}"/>
    <cellStyle name="Normal 4 2 3 3 4 4 2_QR_TAB_1.4_1.5_1.11" xfId="16806" xr:uid="{00000000-0005-0000-0000-0000B4410000}"/>
    <cellStyle name="Normal 4 2 3 3 4 4 3" xfId="16807" xr:uid="{00000000-0005-0000-0000-0000B5410000}"/>
    <cellStyle name="Normal 4 2 3 3 4 4_QR_TAB_1.4_1.5_1.11" xfId="16808" xr:uid="{00000000-0005-0000-0000-0000B6410000}"/>
    <cellStyle name="Normal 4 2 3 3 4 5" xfId="16809" xr:uid="{00000000-0005-0000-0000-0000B7410000}"/>
    <cellStyle name="Normal 4 2 3 3 4 5 2" xfId="16810" xr:uid="{00000000-0005-0000-0000-0000B8410000}"/>
    <cellStyle name="Normal 4 2 3 3 4 5_QR_TAB_1.4_1.5_1.11" xfId="16811" xr:uid="{00000000-0005-0000-0000-0000B9410000}"/>
    <cellStyle name="Normal 4 2 3 3 4 6" xfId="16812" xr:uid="{00000000-0005-0000-0000-0000BA410000}"/>
    <cellStyle name="Normal 4 2 3 3 4_checks flows" xfId="16813" xr:uid="{00000000-0005-0000-0000-0000BB410000}"/>
    <cellStyle name="Normal 4 2 3 3 5" xfId="16814" xr:uid="{00000000-0005-0000-0000-0000BC410000}"/>
    <cellStyle name="Normal 4 2 3 3 5 2" xfId="16815" xr:uid="{00000000-0005-0000-0000-0000BD410000}"/>
    <cellStyle name="Normal 4 2 3 3 5 2 2" xfId="16816" xr:uid="{00000000-0005-0000-0000-0000BE410000}"/>
    <cellStyle name="Normal 4 2 3 3 5 2 2 2" xfId="16817" xr:uid="{00000000-0005-0000-0000-0000BF410000}"/>
    <cellStyle name="Normal 4 2 3 3 5 2 2 2 2" xfId="16818" xr:uid="{00000000-0005-0000-0000-0000C0410000}"/>
    <cellStyle name="Normal 4 2 3 3 5 2 2 2_QR_TAB_1.4_1.5_1.11" xfId="16819" xr:uid="{00000000-0005-0000-0000-0000C1410000}"/>
    <cellStyle name="Normal 4 2 3 3 5 2 2 3" xfId="16820" xr:uid="{00000000-0005-0000-0000-0000C2410000}"/>
    <cellStyle name="Normal 4 2 3 3 5 2 2_QR_TAB_1.4_1.5_1.11" xfId="16821" xr:uid="{00000000-0005-0000-0000-0000C3410000}"/>
    <cellStyle name="Normal 4 2 3 3 5 2 3" xfId="16822" xr:uid="{00000000-0005-0000-0000-0000C4410000}"/>
    <cellStyle name="Normal 4 2 3 3 5 2 3 2" xfId="16823" xr:uid="{00000000-0005-0000-0000-0000C5410000}"/>
    <cellStyle name="Normal 4 2 3 3 5 2 3_QR_TAB_1.4_1.5_1.11" xfId="16824" xr:uid="{00000000-0005-0000-0000-0000C6410000}"/>
    <cellStyle name="Normal 4 2 3 3 5 2 4" xfId="16825" xr:uid="{00000000-0005-0000-0000-0000C7410000}"/>
    <cellStyle name="Normal 4 2 3 3 5 2_QR_TAB_1.4_1.5_1.11" xfId="16826" xr:uid="{00000000-0005-0000-0000-0000C8410000}"/>
    <cellStyle name="Normal 4 2 3 3 5 3" xfId="16827" xr:uid="{00000000-0005-0000-0000-0000C9410000}"/>
    <cellStyle name="Normal 4 2 3 3 5 3 2" xfId="16828" xr:uid="{00000000-0005-0000-0000-0000CA410000}"/>
    <cellStyle name="Normal 4 2 3 3 5 3 2 2" xfId="16829" xr:uid="{00000000-0005-0000-0000-0000CB410000}"/>
    <cellStyle name="Normal 4 2 3 3 5 3 2 2 2" xfId="16830" xr:uid="{00000000-0005-0000-0000-0000CC410000}"/>
    <cellStyle name="Normal 4 2 3 3 5 3 2 2_QR_TAB_1.4_1.5_1.11" xfId="16831" xr:uid="{00000000-0005-0000-0000-0000CD410000}"/>
    <cellStyle name="Normal 4 2 3 3 5 3 2 3" xfId="16832" xr:uid="{00000000-0005-0000-0000-0000CE410000}"/>
    <cellStyle name="Normal 4 2 3 3 5 3 2_QR_TAB_1.4_1.5_1.11" xfId="16833" xr:uid="{00000000-0005-0000-0000-0000CF410000}"/>
    <cellStyle name="Normal 4 2 3 3 5 3_QR_TAB_1.4_1.5_1.11" xfId="16834" xr:uid="{00000000-0005-0000-0000-0000D0410000}"/>
    <cellStyle name="Normal 4 2 3 3 5 4" xfId="16835" xr:uid="{00000000-0005-0000-0000-0000D1410000}"/>
    <cellStyle name="Normal 4 2 3 3 5 4 2" xfId="16836" xr:uid="{00000000-0005-0000-0000-0000D2410000}"/>
    <cellStyle name="Normal 4 2 3 3 5 4 2 2" xfId="16837" xr:uid="{00000000-0005-0000-0000-0000D3410000}"/>
    <cellStyle name="Normal 4 2 3 3 5 4 2_QR_TAB_1.4_1.5_1.11" xfId="16838" xr:uid="{00000000-0005-0000-0000-0000D4410000}"/>
    <cellStyle name="Normal 4 2 3 3 5 4 3" xfId="16839" xr:uid="{00000000-0005-0000-0000-0000D5410000}"/>
    <cellStyle name="Normal 4 2 3 3 5 4_QR_TAB_1.4_1.5_1.11" xfId="16840" xr:uid="{00000000-0005-0000-0000-0000D6410000}"/>
    <cellStyle name="Normal 4 2 3 3 5 5" xfId="16841" xr:uid="{00000000-0005-0000-0000-0000D7410000}"/>
    <cellStyle name="Normal 4 2 3 3 5 5 2" xfId="16842" xr:uid="{00000000-0005-0000-0000-0000D8410000}"/>
    <cellStyle name="Normal 4 2 3 3 5 5_QR_TAB_1.4_1.5_1.11" xfId="16843" xr:uid="{00000000-0005-0000-0000-0000D9410000}"/>
    <cellStyle name="Normal 4 2 3 3 5 6" xfId="16844" xr:uid="{00000000-0005-0000-0000-0000DA410000}"/>
    <cellStyle name="Normal 4 2 3 3 5_checks flows" xfId="16845" xr:uid="{00000000-0005-0000-0000-0000DB410000}"/>
    <cellStyle name="Normal 4 2 3 3 6" xfId="16846" xr:uid="{00000000-0005-0000-0000-0000DC410000}"/>
    <cellStyle name="Normal 4 2 3 3 6 2" xfId="16847" xr:uid="{00000000-0005-0000-0000-0000DD410000}"/>
    <cellStyle name="Normal 4 2 3 3 6 2 2" xfId="16848" xr:uid="{00000000-0005-0000-0000-0000DE410000}"/>
    <cellStyle name="Normal 4 2 3 3 6 2 2 2" xfId="16849" xr:uid="{00000000-0005-0000-0000-0000DF410000}"/>
    <cellStyle name="Normal 4 2 3 3 6 2 2 2 2" xfId="16850" xr:uid="{00000000-0005-0000-0000-0000E0410000}"/>
    <cellStyle name="Normal 4 2 3 3 6 2 2 2_QR_TAB_1.4_1.5_1.11" xfId="16851" xr:uid="{00000000-0005-0000-0000-0000E1410000}"/>
    <cellStyle name="Normal 4 2 3 3 6 2 2 3" xfId="16852" xr:uid="{00000000-0005-0000-0000-0000E2410000}"/>
    <cellStyle name="Normal 4 2 3 3 6 2 2_QR_TAB_1.4_1.5_1.11" xfId="16853" xr:uid="{00000000-0005-0000-0000-0000E3410000}"/>
    <cellStyle name="Normal 4 2 3 3 6 2 3" xfId="16854" xr:uid="{00000000-0005-0000-0000-0000E4410000}"/>
    <cellStyle name="Normal 4 2 3 3 6 2 3 2" xfId="16855" xr:uid="{00000000-0005-0000-0000-0000E5410000}"/>
    <cellStyle name="Normal 4 2 3 3 6 2 3_QR_TAB_1.4_1.5_1.11" xfId="16856" xr:uid="{00000000-0005-0000-0000-0000E6410000}"/>
    <cellStyle name="Normal 4 2 3 3 6 2 4" xfId="16857" xr:uid="{00000000-0005-0000-0000-0000E7410000}"/>
    <cellStyle name="Normal 4 2 3 3 6 2_QR_TAB_1.4_1.5_1.11" xfId="16858" xr:uid="{00000000-0005-0000-0000-0000E8410000}"/>
    <cellStyle name="Normal 4 2 3 3 6 3" xfId="16859" xr:uid="{00000000-0005-0000-0000-0000E9410000}"/>
    <cellStyle name="Normal 4 2 3 3 6 3 2" xfId="16860" xr:uid="{00000000-0005-0000-0000-0000EA410000}"/>
    <cellStyle name="Normal 4 2 3 3 6 3 2 2" xfId="16861" xr:uid="{00000000-0005-0000-0000-0000EB410000}"/>
    <cellStyle name="Normal 4 2 3 3 6 3 2 2 2" xfId="16862" xr:uid="{00000000-0005-0000-0000-0000EC410000}"/>
    <cellStyle name="Normal 4 2 3 3 6 3 2 2_QR_TAB_1.4_1.5_1.11" xfId="16863" xr:uid="{00000000-0005-0000-0000-0000ED410000}"/>
    <cellStyle name="Normal 4 2 3 3 6 3 2 3" xfId="16864" xr:uid="{00000000-0005-0000-0000-0000EE410000}"/>
    <cellStyle name="Normal 4 2 3 3 6 3 2_QR_TAB_1.4_1.5_1.11" xfId="16865" xr:uid="{00000000-0005-0000-0000-0000EF410000}"/>
    <cellStyle name="Normal 4 2 3 3 6 3_QR_TAB_1.4_1.5_1.11" xfId="16866" xr:uid="{00000000-0005-0000-0000-0000F0410000}"/>
    <cellStyle name="Normal 4 2 3 3 6 4" xfId="16867" xr:uid="{00000000-0005-0000-0000-0000F1410000}"/>
    <cellStyle name="Normal 4 2 3 3 6 4 2" xfId="16868" xr:uid="{00000000-0005-0000-0000-0000F2410000}"/>
    <cellStyle name="Normal 4 2 3 3 6 4 2 2" xfId="16869" xr:uid="{00000000-0005-0000-0000-0000F3410000}"/>
    <cellStyle name="Normal 4 2 3 3 6 4 2_QR_TAB_1.4_1.5_1.11" xfId="16870" xr:uid="{00000000-0005-0000-0000-0000F4410000}"/>
    <cellStyle name="Normal 4 2 3 3 6 4 3" xfId="16871" xr:uid="{00000000-0005-0000-0000-0000F5410000}"/>
    <cellStyle name="Normal 4 2 3 3 6 4_QR_TAB_1.4_1.5_1.11" xfId="16872" xr:uid="{00000000-0005-0000-0000-0000F6410000}"/>
    <cellStyle name="Normal 4 2 3 3 6 5" xfId="16873" xr:uid="{00000000-0005-0000-0000-0000F7410000}"/>
    <cellStyle name="Normal 4 2 3 3 6 5 2" xfId="16874" xr:uid="{00000000-0005-0000-0000-0000F8410000}"/>
    <cellStyle name="Normal 4 2 3 3 6 5_QR_TAB_1.4_1.5_1.11" xfId="16875" xr:uid="{00000000-0005-0000-0000-0000F9410000}"/>
    <cellStyle name="Normal 4 2 3 3 6 6" xfId="16876" xr:uid="{00000000-0005-0000-0000-0000FA410000}"/>
    <cellStyle name="Normal 4 2 3 3 6_checks flows" xfId="16877" xr:uid="{00000000-0005-0000-0000-0000FB410000}"/>
    <cellStyle name="Normal 4 2 3 3 7" xfId="16878" xr:uid="{00000000-0005-0000-0000-0000FC410000}"/>
    <cellStyle name="Normal 4 2 3 3 7 2" xfId="16879" xr:uid="{00000000-0005-0000-0000-0000FD410000}"/>
    <cellStyle name="Normal 4 2 3 3 7 2 2" xfId="16880" xr:uid="{00000000-0005-0000-0000-0000FE410000}"/>
    <cellStyle name="Normal 4 2 3 3 7 2 2 2" xfId="16881" xr:uid="{00000000-0005-0000-0000-0000FF410000}"/>
    <cellStyle name="Normal 4 2 3 3 7 2 2 2 2" xfId="16882" xr:uid="{00000000-0005-0000-0000-000000420000}"/>
    <cellStyle name="Normal 4 2 3 3 7 2 2 2_QR_TAB_1.4_1.5_1.11" xfId="16883" xr:uid="{00000000-0005-0000-0000-000001420000}"/>
    <cellStyle name="Normal 4 2 3 3 7 2 2 3" xfId="16884" xr:uid="{00000000-0005-0000-0000-000002420000}"/>
    <cellStyle name="Normal 4 2 3 3 7 2 2_QR_TAB_1.4_1.5_1.11" xfId="16885" xr:uid="{00000000-0005-0000-0000-000003420000}"/>
    <cellStyle name="Normal 4 2 3 3 7 2 3" xfId="16886" xr:uid="{00000000-0005-0000-0000-000004420000}"/>
    <cellStyle name="Normal 4 2 3 3 7 2 3 2" xfId="16887" xr:uid="{00000000-0005-0000-0000-000005420000}"/>
    <cellStyle name="Normal 4 2 3 3 7 2 3_QR_TAB_1.4_1.5_1.11" xfId="16888" xr:uid="{00000000-0005-0000-0000-000006420000}"/>
    <cellStyle name="Normal 4 2 3 3 7 2 4" xfId="16889" xr:uid="{00000000-0005-0000-0000-000007420000}"/>
    <cellStyle name="Normal 4 2 3 3 7 2_QR_TAB_1.4_1.5_1.11" xfId="16890" xr:uid="{00000000-0005-0000-0000-000008420000}"/>
    <cellStyle name="Normal 4 2 3 3 7 3" xfId="16891" xr:uid="{00000000-0005-0000-0000-000009420000}"/>
    <cellStyle name="Normal 4 2 3 3 7 3 2" xfId="16892" xr:uid="{00000000-0005-0000-0000-00000A420000}"/>
    <cellStyle name="Normal 4 2 3 3 7 3 2 2" xfId="16893" xr:uid="{00000000-0005-0000-0000-00000B420000}"/>
    <cellStyle name="Normal 4 2 3 3 7 3 2_QR_TAB_1.4_1.5_1.11" xfId="16894" xr:uid="{00000000-0005-0000-0000-00000C420000}"/>
    <cellStyle name="Normal 4 2 3 3 7 3 3" xfId="16895" xr:uid="{00000000-0005-0000-0000-00000D420000}"/>
    <cellStyle name="Normal 4 2 3 3 7 3_QR_TAB_1.4_1.5_1.11" xfId="16896" xr:uid="{00000000-0005-0000-0000-00000E420000}"/>
    <cellStyle name="Normal 4 2 3 3 7 4" xfId="16897" xr:uid="{00000000-0005-0000-0000-00000F420000}"/>
    <cellStyle name="Normal 4 2 3 3 7 4 2" xfId="16898" xr:uid="{00000000-0005-0000-0000-000010420000}"/>
    <cellStyle name="Normal 4 2 3 3 7 4_QR_TAB_1.4_1.5_1.11" xfId="16899" xr:uid="{00000000-0005-0000-0000-000011420000}"/>
    <cellStyle name="Normal 4 2 3 3 7 5" xfId="16900" xr:uid="{00000000-0005-0000-0000-000012420000}"/>
    <cellStyle name="Normal 4 2 3 3 7_checks flows" xfId="16901" xr:uid="{00000000-0005-0000-0000-000013420000}"/>
    <cellStyle name="Normal 4 2 3 3 8" xfId="16902" xr:uid="{00000000-0005-0000-0000-000014420000}"/>
    <cellStyle name="Normal 4 2 3 3 8 2" xfId="16903" xr:uid="{00000000-0005-0000-0000-000015420000}"/>
    <cellStyle name="Normal 4 2 3 3 8 2 2" xfId="16904" xr:uid="{00000000-0005-0000-0000-000016420000}"/>
    <cellStyle name="Normal 4 2 3 3 8 2 2 2" xfId="16905" xr:uid="{00000000-0005-0000-0000-000017420000}"/>
    <cellStyle name="Normal 4 2 3 3 8 2 2_QR_TAB_1.4_1.5_1.11" xfId="16906" xr:uid="{00000000-0005-0000-0000-000018420000}"/>
    <cellStyle name="Normal 4 2 3 3 8 2 3" xfId="16907" xr:uid="{00000000-0005-0000-0000-000019420000}"/>
    <cellStyle name="Normal 4 2 3 3 8 2_QR_TAB_1.4_1.5_1.11" xfId="16908" xr:uid="{00000000-0005-0000-0000-00001A420000}"/>
    <cellStyle name="Normal 4 2 3 3 8 3" xfId="16909" xr:uid="{00000000-0005-0000-0000-00001B420000}"/>
    <cellStyle name="Normal 4 2 3 3 8 3 2" xfId="16910" xr:uid="{00000000-0005-0000-0000-00001C420000}"/>
    <cellStyle name="Normal 4 2 3 3 8 3_QR_TAB_1.4_1.5_1.11" xfId="16911" xr:uid="{00000000-0005-0000-0000-00001D420000}"/>
    <cellStyle name="Normal 4 2 3 3 8 4" xfId="16912" xr:uid="{00000000-0005-0000-0000-00001E420000}"/>
    <cellStyle name="Normal 4 2 3 3 8_QR_TAB_1.4_1.5_1.11" xfId="16913" xr:uid="{00000000-0005-0000-0000-00001F420000}"/>
    <cellStyle name="Normal 4 2 3 3 9" xfId="16914" xr:uid="{00000000-0005-0000-0000-000020420000}"/>
    <cellStyle name="Normal 4 2 3 3 9 2" xfId="16915" xr:uid="{00000000-0005-0000-0000-000021420000}"/>
    <cellStyle name="Normal 4 2 3 3 9 2 2" xfId="16916" xr:uid="{00000000-0005-0000-0000-000022420000}"/>
    <cellStyle name="Normal 4 2 3 3 9 2 2 2" xfId="16917" xr:uid="{00000000-0005-0000-0000-000023420000}"/>
    <cellStyle name="Normal 4 2 3 3 9 2 2_QR_TAB_1.4_1.5_1.11" xfId="16918" xr:uid="{00000000-0005-0000-0000-000024420000}"/>
    <cellStyle name="Normal 4 2 3 3 9 2 3" xfId="16919" xr:uid="{00000000-0005-0000-0000-000025420000}"/>
    <cellStyle name="Normal 4 2 3 3 9 2_QR_TAB_1.4_1.5_1.11" xfId="16920" xr:uid="{00000000-0005-0000-0000-000026420000}"/>
    <cellStyle name="Normal 4 2 3 3 9_QR_TAB_1.4_1.5_1.11" xfId="16921" xr:uid="{00000000-0005-0000-0000-000027420000}"/>
    <cellStyle name="Normal 4 2 3 3_checks flows" xfId="16922" xr:uid="{00000000-0005-0000-0000-000028420000}"/>
    <cellStyle name="Normal 4 2 3 4" xfId="16923" xr:uid="{00000000-0005-0000-0000-000029420000}"/>
    <cellStyle name="Normal 4 2 3 4 2" xfId="16924" xr:uid="{00000000-0005-0000-0000-00002A420000}"/>
    <cellStyle name="Normal 4 2 3 4 2 2" xfId="16925" xr:uid="{00000000-0005-0000-0000-00002B420000}"/>
    <cellStyle name="Normal 4 2 3 4 2 2 2" xfId="16926" xr:uid="{00000000-0005-0000-0000-00002C420000}"/>
    <cellStyle name="Normal 4 2 3 4 2 2 2 2" xfId="16927" xr:uid="{00000000-0005-0000-0000-00002D420000}"/>
    <cellStyle name="Normal 4 2 3 4 2 2 2 2 2" xfId="16928" xr:uid="{00000000-0005-0000-0000-00002E420000}"/>
    <cellStyle name="Normal 4 2 3 4 2 2 2 2_QR_TAB_1.4_1.5_1.11" xfId="16929" xr:uid="{00000000-0005-0000-0000-00002F420000}"/>
    <cellStyle name="Normal 4 2 3 4 2 2 2 3" xfId="16930" xr:uid="{00000000-0005-0000-0000-000030420000}"/>
    <cellStyle name="Normal 4 2 3 4 2 2 2_QR_TAB_1.4_1.5_1.11" xfId="16931" xr:uid="{00000000-0005-0000-0000-000031420000}"/>
    <cellStyle name="Normal 4 2 3 4 2 2 3" xfId="16932" xr:uid="{00000000-0005-0000-0000-000032420000}"/>
    <cellStyle name="Normal 4 2 3 4 2 2 3 2" xfId="16933" xr:uid="{00000000-0005-0000-0000-000033420000}"/>
    <cellStyle name="Normal 4 2 3 4 2 2 3_QR_TAB_1.4_1.5_1.11" xfId="16934" xr:uid="{00000000-0005-0000-0000-000034420000}"/>
    <cellStyle name="Normal 4 2 3 4 2 2 4" xfId="16935" xr:uid="{00000000-0005-0000-0000-000035420000}"/>
    <cellStyle name="Normal 4 2 3 4 2 2_QR_TAB_1.4_1.5_1.11" xfId="16936" xr:uid="{00000000-0005-0000-0000-000036420000}"/>
    <cellStyle name="Normal 4 2 3 4 2 3" xfId="16937" xr:uid="{00000000-0005-0000-0000-000037420000}"/>
    <cellStyle name="Normal 4 2 3 4 2 3 2" xfId="16938" xr:uid="{00000000-0005-0000-0000-000038420000}"/>
    <cellStyle name="Normal 4 2 3 4 2 3 2 2" xfId="16939" xr:uid="{00000000-0005-0000-0000-000039420000}"/>
    <cellStyle name="Normal 4 2 3 4 2 3 2 2 2" xfId="16940" xr:uid="{00000000-0005-0000-0000-00003A420000}"/>
    <cellStyle name="Normal 4 2 3 4 2 3 2 2_QR_TAB_1.4_1.5_1.11" xfId="16941" xr:uid="{00000000-0005-0000-0000-00003B420000}"/>
    <cellStyle name="Normal 4 2 3 4 2 3 2 3" xfId="16942" xr:uid="{00000000-0005-0000-0000-00003C420000}"/>
    <cellStyle name="Normal 4 2 3 4 2 3 2_QR_TAB_1.4_1.5_1.11" xfId="16943" xr:uid="{00000000-0005-0000-0000-00003D420000}"/>
    <cellStyle name="Normal 4 2 3 4 2 3_QR_TAB_1.4_1.5_1.11" xfId="16944" xr:uid="{00000000-0005-0000-0000-00003E420000}"/>
    <cellStyle name="Normal 4 2 3 4 2 4" xfId="16945" xr:uid="{00000000-0005-0000-0000-00003F420000}"/>
    <cellStyle name="Normal 4 2 3 4 2 4 2" xfId="16946" xr:uid="{00000000-0005-0000-0000-000040420000}"/>
    <cellStyle name="Normal 4 2 3 4 2 4 2 2" xfId="16947" xr:uid="{00000000-0005-0000-0000-000041420000}"/>
    <cellStyle name="Normal 4 2 3 4 2 4 2_QR_TAB_1.4_1.5_1.11" xfId="16948" xr:uid="{00000000-0005-0000-0000-000042420000}"/>
    <cellStyle name="Normal 4 2 3 4 2 4 3" xfId="16949" xr:uid="{00000000-0005-0000-0000-000043420000}"/>
    <cellStyle name="Normal 4 2 3 4 2 4_QR_TAB_1.4_1.5_1.11" xfId="16950" xr:uid="{00000000-0005-0000-0000-000044420000}"/>
    <cellStyle name="Normal 4 2 3 4 2 5" xfId="16951" xr:uid="{00000000-0005-0000-0000-000045420000}"/>
    <cellStyle name="Normal 4 2 3 4 2 5 2" xfId="16952" xr:uid="{00000000-0005-0000-0000-000046420000}"/>
    <cellStyle name="Normal 4 2 3 4 2 5_QR_TAB_1.4_1.5_1.11" xfId="16953" xr:uid="{00000000-0005-0000-0000-000047420000}"/>
    <cellStyle name="Normal 4 2 3 4 2 6" xfId="16954" xr:uid="{00000000-0005-0000-0000-000048420000}"/>
    <cellStyle name="Normal 4 2 3 4 2_checks flows" xfId="16955" xr:uid="{00000000-0005-0000-0000-000049420000}"/>
    <cellStyle name="Normal 4 2 3 4 3" xfId="16956" xr:uid="{00000000-0005-0000-0000-00004A420000}"/>
    <cellStyle name="Normal 4 2 3 4 3 2" xfId="16957" xr:uid="{00000000-0005-0000-0000-00004B420000}"/>
    <cellStyle name="Normal 4 2 3 4 3 2 2" xfId="16958" xr:uid="{00000000-0005-0000-0000-00004C420000}"/>
    <cellStyle name="Normal 4 2 3 4 3 2 2 2" xfId="16959" xr:uid="{00000000-0005-0000-0000-00004D420000}"/>
    <cellStyle name="Normal 4 2 3 4 3 2 2 2 2" xfId="16960" xr:uid="{00000000-0005-0000-0000-00004E420000}"/>
    <cellStyle name="Normal 4 2 3 4 3 2 2 2_QR_TAB_1.4_1.5_1.11" xfId="16961" xr:uid="{00000000-0005-0000-0000-00004F420000}"/>
    <cellStyle name="Normal 4 2 3 4 3 2 2 3" xfId="16962" xr:uid="{00000000-0005-0000-0000-000050420000}"/>
    <cellStyle name="Normal 4 2 3 4 3 2 2_QR_TAB_1.4_1.5_1.11" xfId="16963" xr:uid="{00000000-0005-0000-0000-000051420000}"/>
    <cellStyle name="Normal 4 2 3 4 3 2 3" xfId="16964" xr:uid="{00000000-0005-0000-0000-000052420000}"/>
    <cellStyle name="Normal 4 2 3 4 3 2 3 2" xfId="16965" xr:uid="{00000000-0005-0000-0000-000053420000}"/>
    <cellStyle name="Normal 4 2 3 4 3 2 3_QR_TAB_1.4_1.5_1.11" xfId="16966" xr:uid="{00000000-0005-0000-0000-000054420000}"/>
    <cellStyle name="Normal 4 2 3 4 3 2 4" xfId="16967" xr:uid="{00000000-0005-0000-0000-000055420000}"/>
    <cellStyle name="Normal 4 2 3 4 3 2_QR_TAB_1.4_1.5_1.11" xfId="16968" xr:uid="{00000000-0005-0000-0000-000056420000}"/>
    <cellStyle name="Normal 4 2 3 4 3 3" xfId="16969" xr:uid="{00000000-0005-0000-0000-000057420000}"/>
    <cellStyle name="Normal 4 2 3 4 3 3 2" xfId="16970" xr:uid="{00000000-0005-0000-0000-000058420000}"/>
    <cellStyle name="Normal 4 2 3 4 3 3 2 2" xfId="16971" xr:uid="{00000000-0005-0000-0000-000059420000}"/>
    <cellStyle name="Normal 4 2 3 4 3 3 2_QR_TAB_1.4_1.5_1.11" xfId="16972" xr:uid="{00000000-0005-0000-0000-00005A420000}"/>
    <cellStyle name="Normal 4 2 3 4 3 3 3" xfId="16973" xr:uid="{00000000-0005-0000-0000-00005B420000}"/>
    <cellStyle name="Normal 4 2 3 4 3 3_QR_TAB_1.4_1.5_1.11" xfId="16974" xr:uid="{00000000-0005-0000-0000-00005C420000}"/>
    <cellStyle name="Normal 4 2 3 4 3 4" xfId="16975" xr:uid="{00000000-0005-0000-0000-00005D420000}"/>
    <cellStyle name="Normal 4 2 3 4 3 4 2" xfId="16976" xr:uid="{00000000-0005-0000-0000-00005E420000}"/>
    <cellStyle name="Normal 4 2 3 4 3 4_QR_TAB_1.4_1.5_1.11" xfId="16977" xr:uid="{00000000-0005-0000-0000-00005F420000}"/>
    <cellStyle name="Normal 4 2 3 4 3 5" xfId="16978" xr:uid="{00000000-0005-0000-0000-000060420000}"/>
    <cellStyle name="Normal 4 2 3 4 3_checks flows" xfId="16979" xr:uid="{00000000-0005-0000-0000-000061420000}"/>
    <cellStyle name="Normal 4 2 3 4 4" xfId="16980" xr:uid="{00000000-0005-0000-0000-000062420000}"/>
    <cellStyle name="Normal 4 2 3 4 4 2" xfId="16981" xr:uid="{00000000-0005-0000-0000-000063420000}"/>
    <cellStyle name="Normal 4 2 3 4 4 2 2" xfId="16982" xr:uid="{00000000-0005-0000-0000-000064420000}"/>
    <cellStyle name="Normal 4 2 3 4 4 2 2 2" xfId="16983" xr:uid="{00000000-0005-0000-0000-000065420000}"/>
    <cellStyle name="Normal 4 2 3 4 4 2 2_QR_TAB_1.4_1.5_1.11" xfId="16984" xr:uid="{00000000-0005-0000-0000-000066420000}"/>
    <cellStyle name="Normal 4 2 3 4 4 2 3" xfId="16985" xr:uid="{00000000-0005-0000-0000-000067420000}"/>
    <cellStyle name="Normal 4 2 3 4 4 2_QR_TAB_1.4_1.5_1.11" xfId="16986" xr:uid="{00000000-0005-0000-0000-000068420000}"/>
    <cellStyle name="Normal 4 2 3 4 4 3" xfId="16987" xr:uid="{00000000-0005-0000-0000-000069420000}"/>
    <cellStyle name="Normal 4 2 3 4 4 3 2" xfId="16988" xr:uid="{00000000-0005-0000-0000-00006A420000}"/>
    <cellStyle name="Normal 4 2 3 4 4 3_QR_TAB_1.4_1.5_1.11" xfId="16989" xr:uid="{00000000-0005-0000-0000-00006B420000}"/>
    <cellStyle name="Normal 4 2 3 4 4 4" xfId="16990" xr:uid="{00000000-0005-0000-0000-00006C420000}"/>
    <cellStyle name="Normal 4 2 3 4 4_QR_TAB_1.4_1.5_1.11" xfId="16991" xr:uid="{00000000-0005-0000-0000-00006D420000}"/>
    <cellStyle name="Normal 4 2 3 4 5" xfId="16992" xr:uid="{00000000-0005-0000-0000-00006E420000}"/>
    <cellStyle name="Normal 4 2 3 4 5 2" xfId="16993" xr:uid="{00000000-0005-0000-0000-00006F420000}"/>
    <cellStyle name="Normal 4 2 3 4 5 2 2" xfId="16994" xr:uid="{00000000-0005-0000-0000-000070420000}"/>
    <cellStyle name="Normal 4 2 3 4 5 2 2 2" xfId="16995" xr:uid="{00000000-0005-0000-0000-000071420000}"/>
    <cellStyle name="Normal 4 2 3 4 5 2 2_QR_TAB_1.4_1.5_1.11" xfId="16996" xr:uid="{00000000-0005-0000-0000-000072420000}"/>
    <cellStyle name="Normal 4 2 3 4 5 2 3" xfId="16997" xr:uid="{00000000-0005-0000-0000-000073420000}"/>
    <cellStyle name="Normal 4 2 3 4 5 2_QR_TAB_1.4_1.5_1.11" xfId="16998" xr:uid="{00000000-0005-0000-0000-000074420000}"/>
    <cellStyle name="Normal 4 2 3 4 5_QR_TAB_1.4_1.5_1.11" xfId="16999" xr:uid="{00000000-0005-0000-0000-000075420000}"/>
    <cellStyle name="Normal 4 2 3 4 6" xfId="17000" xr:uid="{00000000-0005-0000-0000-000076420000}"/>
    <cellStyle name="Normal 4 2 3 4 6 2" xfId="17001" xr:uid="{00000000-0005-0000-0000-000077420000}"/>
    <cellStyle name="Normal 4 2 3 4 6 2 2" xfId="17002" xr:uid="{00000000-0005-0000-0000-000078420000}"/>
    <cellStyle name="Normal 4 2 3 4 6 2_QR_TAB_1.4_1.5_1.11" xfId="17003" xr:uid="{00000000-0005-0000-0000-000079420000}"/>
    <cellStyle name="Normal 4 2 3 4 6 3" xfId="17004" xr:uid="{00000000-0005-0000-0000-00007A420000}"/>
    <cellStyle name="Normal 4 2 3 4 6_QR_TAB_1.4_1.5_1.11" xfId="17005" xr:uid="{00000000-0005-0000-0000-00007B420000}"/>
    <cellStyle name="Normal 4 2 3 4 7" xfId="17006" xr:uid="{00000000-0005-0000-0000-00007C420000}"/>
    <cellStyle name="Normal 4 2 3 4 7 2" xfId="17007" xr:uid="{00000000-0005-0000-0000-00007D420000}"/>
    <cellStyle name="Normal 4 2 3 4 7_QR_TAB_1.4_1.5_1.11" xfId="17008" xr:uid="{00000000-0005-0000-0000-00007E420000}"/>
    <cellStyle name="Normal 4 2 3 4 8" xfId="17009" xr:uid="{00000000-0005-0000-0000-00007F420000}"/>
    <cellStyle name="Normal 4 2 3 4_checks flows" xfId="17010" xr:uid="{00000000-0005-0000-0000-000080420000}"/>
    <cellStyle name="Normal 4 2 3 5" xfId="17011" xr:uid="{00000000-0005-0000-0000-000081420000}"/>
    <cellStyle name="Normal 4 2 3 5 2" xfId="17012" xr:uid="{00000000-0005-0000-0000-000082420000}"/>
    <cellStyle name="Normal 4 2 3 5 2 2" xfId="17013" xr:uid="{00000000-0005-0000-0000-000083420000}"/>
    <cellStyle name="Normal 4 2 3 5 2 2 2" xfId="17014" xr:uid="{00000000-0005-0000-0000-000084420000}"/>
    <cellStyle name="Normal 4 2 3 5 2 2 2 2" xfId="17015" xr:uid="{00000000-0005-0000-0000-000085420000}"/>
    <cellStyle name="Normal 4 2 3 5 2 2 2_QR_TAB_1.4_1.5_1.11" xfId="17016" xr:uid="{00000000-0005-0000-0000-000086420000}"/>
    <cellStyle name="Normal 4 2 3 5 2 2 3" xfId="17017" xr:uid="{00000000-0005-0000-0000-000087420000}"/>
    <cellStyle name="Normal 4 2 3 5 2 2_QR_TAB_1.4_1.5_1.11" xfId="17018" xr:uid="{00000000-0005-0000-0000-000088420000}"/>
    <cellStyle name="Normal 4 2 3 5 2 3" xfId="17019" xr:uid="{00000000-0005-0000-0000-000089420000}"/>
    <cellStyle name="Normal 4 2 3 5 2 3 2" xfId="17020" xr:uid="{00000000-0005-0000-0000-00008A420000}"/>
    <cellStyle name="Normal 4 2 3 5 2 3_QR_TAB_1.4_1.5_1.11" xfId="17021" xr:uid="{00000000-0005-0000-0000-00008B420000}"/>
    <cellStyle name="Normal 4 2 3 5 2 4" xfId="17022" xr:uid="{00000000-0005-0000-0000-00008C420000}"/>
    <cellStyle name="Normal 4 2 3 5 2_QR_TAB_1.4_1.5_1.11" xfId="17023" xr:uid="{00000000-0005-0000-0000-00008D420000}"/>
    <cellStyle name="Normal 4 2 3 5 3" xfId="17024" xr:uid="{00000000-0005-0000-0000-00008E420000}"/>
    <cellStyle name="Normal 4 2 3 5 3 2" xfId="17025" xr:uid="{00000000-0005-0000-0000-00008F420000}"/>
    <cellStyle name="Normal 4 2 3 5 3 2 2" xfId="17026" xr:uid="{00000000-0005-0000-0000-000090420000}"/>
    <cellStyle name="Normal 4 2 3 5 3 2 2 2" xfId="17027" xr:uid="{00000000-0005-0000-0000-000091420000}"/>
    <cellStyle name="Normal 4 2 3 5 3 2 2_QR_TAB_1.4_1.5_1.11" xfId="17028" xr:uid="{00000000-0005-0000-0000-000092420000}"/>
    <cellStyle name="Normal 4 2 3 5 3 2 3" xfId="17029" xr:uid="{00000000-0005-0000-0000-000093420000}"/>
    <cellStyle name="Normal 4 2 3 5 3 2_QR_TAB_1.4_1.5_1.11" xfId="17030" xr:uid="{00000000-0005-0000-0000-000094420000}"/>
    <cellStyle name="Normal 4 2 3 5 3_QR_TAB_1.4_1.5_1.11" xfId="17031" xr:uid="{00000000-0005-0000-0000-000095420000}"/>
    <cellStyle name="Normal 4 2 3 5 4" xfId="17032" xr:uid="{00000000-0005-0000-0000-000096420000}"/>
    <cellStyle name="Normal 4 2 3 5 4 2" xfId="17033" xr:uid="{00000000-0005-0000-0000-000097420000}"/>
    <cellStyle name="Normal 4 2 3 5 4 2 2" xfId="17034" xr:uid="{00000000-0005-0000-0000-000098420000}"/>
    <cellStyle name="Normal 4 2 3 5 4 2_QR_TAB_1.4_1.5_1.11" xfId="17035" xr:uid="{00000000-0005-0000-0000-000099420000}"/>
    <cellStyle name="Normal 4 2 3 5 4 3" xfId="17036" xr:uid="{00000000-0005-0000-0000-00009A420000}"/>
    <cellStyle name="Normal 4 2 3 5 4_QR_TAB_1.4_1.5_1.11" xfId="17037" xr:uid="{00000000-0005-0000-0000-00009B420000}"/>
    <cellStyle name="Normal 4 2 3 5 5" xfId="17038" xr:uid="{00000000-0005-0000-0000-00009C420000}"/>
    <cellStyle name="Normal 4 2 3 5 5 2" xfId="17039" xr:uid="{00000000-0005-0000-0000-00009D420000}"/>
    <cellStyle name="Normal 4 2 3 5 5_QR_TAB_1.4_1.5_1.11" xfId="17040" xr:uid="{00000000-0005-0000-0000-00009E420000}"/>
    <cellStyle name="Normal 4 2 3 5 6" xfId="17041" xr:uid="{00000000-0005-0000-0000-00009F420000}"/>
    <cellStyle name="Normal 4 2 3 5_checks flows" xfId="17042" xr:uid="{00000000-0005-0000-0000-0000A0420000}"/>
    <cellStyle name="Normal 4 2 3 6" xfId="17043" xr:uid="{00000000-0005-0000-0000-0000A1420000}"/>
    <cellStyle name="Normal 4 2 3 6 2" xfId="17044" xr:uid="{00000000-0005-0000-0000-0000A2420000}"/>
    <cellStyle name="Normal 4 2 3 6 2 2" xfId="17045" xr:uid="{00000000-0005-0000-0000-0000A3420000}"/>
    <cellStyle name="Normal 4 2 3 6 2 2 2" xfId="17046" xr:uid="{00000000-0005-0000-0000-0000A4420000}"/>
    <cellStyle name="Normal 4 2 3 6 2 2 2 2" xfId="17047" xr:uid="{00000000-0005-0000-0000-0000A5420000}"/>
    <cellStyle name="Normal 4 2 3 6 2 2 2_QR_TAB_1.4_1.5_1.11" xfId="17048" xr:uid="{00000000-0005-0000-0000-0000A6420000}"/>
    <cellStyle name="Normal 4 2 3 6 2 2 3" xfId="17049" xr:uid="{00000000-0005-0000-0000-0000A7420000}"/>
    <cellStyle name="Normal 4 2 3 6 2 2_QR_TAB_1.4_1.5_1.11" xfId="17050" xr:uid="{00000000-0005-0000-0000-0000A8420000}"/>
    <cellStyle name="Normal 4 2 3 6 2 3" xfId="17051" xr:uid="{00000000-0005-0000-0000-0000A9420000}"/>
    <cellStyle name="Normal 4 2 3 6 2 3 2" xfId="17052" xr:uid="{00000000-0005-0000-0000-0000AA420000}"/>
    <cellStyle name="Normal 4 2 3 6 2 3_QR_TAB_1.4_1.5_1.11" xfId="17053" xr:uid="{00000000-0005-0000-0000-0000AB420000}"/>
    <cellStyle name="Normal 4 2 3 6 2 4" xfId="17054" xr:uid="{00000000-0005-0000-0000-0000AC420000}"/>
    <cellStyle name="Normal 4 2 3 6 2_QR_TAB_1.4_1.5_1.11" xfId="17055" xr:uid="{00000000-0005-0000-0000-0000AD420000}"/>
    <cellStyle name="Normal 4 2 3 6 3" xfId="17056" xr:uid="{00000000-0005-0000-0000-0000AE420000}"/>
    <cellStyle name="Normal 4 2 3 6 3 2" xfId="17057" xr:uid="{00000000-0005-0000-0000-0000AF420000}"/>
    <cellStyle name="Normal 4 2 3 6 3 2 2" xfId="17058" xr:uid="{00000000-0005-0000-0000-0000B0420000}"/>
    <cellStyle name="Normal 4 2 3 6 3 2 2 2" xfId="17059" xr:uid="{00000000-0005-0000-0000-0000B1420000}"/>
    <cellStyle name="Normal 4 2 3 6 3 2 2_QR_TAB_1.4_1.5_1.11" xfId="17060" xr:uid="{00000000-0005-0000-0000-0000B2420000}"/>
    <cellStyle name="Normal 4 2 3 6 3 2 3" xfId="17061" xr:uid="{00000000-0005-0000-0000-0000B3420000}"/>
    <cellStyle name="Normal 4 2 3 6 3 2_QR_TAB_1.4_1.5_1.11" xfId="17062" xr:uid="{00000000-0005-0000-0000-0000B4420000}"/>
    <cellStyle name="Normal 4 2 3 6 3_QR_TAB_1.4_1.5_1.11" xfId="17063" xr:uid="{00000000-0005-0000-0000-0000B5420000}"/>
    <cellStyle name="Normal 4 2 3 6 4" xfId="17064" xr:uid="{00000000-0005-0000-0000-0000B6420000}"/>
    <cellStyle name="Normal 4 2 3 6 4 2" xfId="17065" xr:uid="{00000000-0005-0000-0000-0000B7420000}"/>
    <cellStyle name="Normal 4 2 3 6 4 2 2" xfId="17066" xr:uid="{00000000-0005-0000-0000-0000B8420000}"/>
    <cellStyle name="Normal 4 2 3 6 4 2_QR_TAB_1.4_1.5_1.11" xfId="17067" xr:uid="{00000000-0005-0000-0000-0000B9420000}"/>
    <cellStyle name="Normal 4 2 3 6 4 3" xfId="17068" xr:uid="{00000000-0005-0000-0000-0000BA420000}"/>
    <cellStyle name="Normal 4 2 3 6 4_QR_TAB_1.4_1.5_1.11" xfId="17069" xr:uid="{00000000-0005-0000-0000-0000BB420000}"/>
    <cellStyle name="Normal 4 2 3 6 5" xfId="17070" xr:uid="{00000000-0005-0000-0000-0000BC420000}"/>
    <cellStyle name="Normal 4 2 3 6 5 2" xfId="17071" xr:uid="{00000000-0005-0000-0000-0000BD420000}"/>
    <cellStyle name="Normal 4 2 3 6 5_QR_TAB_1.4_1.5_1.11" xfId="17072" xr:uid="{00000000-0005-0000-0000-0000BE420000}"/>
    <cellStyle name="Normal 4 2 3 6 6" xfId="17073" xr:uid="{00000000-0005-0000-0000-0000BF420000}"/>
    <cellStyle name="Normal 4 2 3 6_checks flows" xfId="17074" xr:uid="{00000000-0005-0000-0000-0000C0420000}"/>
    <cellStyle name="Normal 4 2 3 7" xfId="17075" xr:uid="{00000000-0005-0000-0000-0000C1420000}"/>
    <cellStyle name="Normal 4 2 3 7 2" xfId="17076" xr:uid="{00000000-0005-0000-0000-0000C2420000}"/>
    <cellStyle name="Normal 4 2 3 7 2 2" xfId="17077" xr:uid="{00000000-0005-0000-0000-0000C3420000}"/>
    <cellStyle name="Normal 4 2 3 7 2 2 2" xfId="17078" xr:uid="{00000000-0005-0000-0000-0000C4420000}"/>
    <cellStyle name="Normal 4 2 3 7 2 2 2 2" xfId="17079" xr:uid="{00000000-0005-0000-0000-0000C5420000}"/>
    <cellStyle name="Normal 4 2 3 7 2 2 2_QR_TAB_1.4_1.5_1.11" xfId="17080" xr:uid="{00000000-0005-0000-0000-0000C6420000}"/>
    <cellStyle name="Normal 4 2 3 7 2 2 3" xfId="17081" xr:uid="{00000000-0005-0000-0000-0000C7420000}"/>
    <cellStyle name="Normal 4 2 3 7 2 2_QR_TAB_1.4_1.5_1.11" xfId="17082" xr:uid="{00000000-0005-0000-0000-0000C8420000}"/>
    <cellStyle name="Normal 4 2 3 7 2 3" xfId="17083" xr:uid="{00000000-0005-0000-0000-0000C9420000}"/>
    <cellStyle name="Normal 4 2 3 7 2 3 2" xfId="17084" xr:uid="{00000000-0005-0000-0000-0000CA420000}"/>
    <cellStyle name="Normal 4 2 3 7 2 3_QR_TAB_1.4_1.5_1.11" xfId="17085" xr:uid="{00000000-0005-0000-0000-0000CB420000}"/>
    <cellStyle name="Normal 4 2 3 7 2 4" xfId="17086" xr:uid="{00000000-0005-0000-0000-0000CC420000}"/>
    <cellStyle name="Normal 4 2 3 7 2_QR_TAB_1.4_1.5_1.11" xfId="17087" xr:uid="{00000000-0005-0000-0000-0000CD420000}"/>
    <cellStyle name="Normal 4 2 3 7 3" xfId="17088" xr:uid="{00000000-0005-0000-0000-0000CE420000}"/>
    <cellStyle name="Normal 4 2 3 7 3 2" xfId="17089" xr:uid="{00000000-0005-0000-0000-0000CF420000}"/>
    <cellStyle name="Normal 4 2 3 7 3 2 2" xfId="17090" xr:uid="{00000000-0005-0000-0000-0000D0420000}"/>
    <cellStyle name="Normal 4 2 3 7 3 2 2 2" xfId="17091" xr:uid="{00000000-0005-0000-0000-0000D1420000}"/>
    <cellStyle name="Normal 4 2 3 7 3 2 2_QR_TAB_1.4_1.5_1.11" xfId="17092" xr:uid="{00000000-0005-0000-0000-0000D2420000}"/>
    <cellStyle name="Normal 4 2 3 7 3 2 3" xfId="17093" xr:uid="{00000000-0005-0000-0000-0000D3420000}"/>
    <cellStyle name="Normal 4 2 3 7 3 2_QR_TAB_1.4_1.5_1.11" xfId="17094" xr:uid="{00000000-0005-0000-0000-0000D4420000}"/>
    <cellStyle name="Normal 4 2 3 7 3_QR_TAB_1.4_1.5_1.11" xfId="17095" xr:uid="{00000000-0005-0000-0000-0000D5420000}"/>
    <cellStyle name="Normal 4 2 3 7 4" xfId="17096" xr:uid="{00000000-0005-0000-0000-0000D6420000}"/>
    <cellStyle name="Normal 4 2 3 7 4 2" xfId="17097" xr:uid="{00000000-0005-0000-0000-0000D7420000}"/>
    <cellStyle name="Normal 4 2 3 7 4 2 2" xfId="17098" xr:uid="{00000000-0005-0000-0000-0000D8420000}"/>
    <cellStyle name="Normal 4 2 3 7 4 2_QR_TAB_1.4_1.5_1.11" xfId="17099" xr:uid="{00000000-0005-0000-0000-0000D9420000}"/>
    <cellStyle name="Normal 4 2 3 7 4 3" xfId="17100" xr:uid="{00000000-0005-0000-0000-0000DA420000}"/>
    <cellStyle name="Normal 4 2 3 7 4_QR_TAB_1.4_1.5_1.11" xfId="17101" xr:uid="{00000000-0005-0000-0000-0000DB420000}"/>
    <cellStyle name="Normal 4 2 3 7 5" xfId="17102" xr:uid="{00000000-0005-0000-0000-0000DC420000}"/>
    <cellStyle name="Normal 4 2 3 7 5 2" xfId="17103" xr:uid="{00000000-0005-0000-0000-0000DD420000}"/>
    <cellStyle name="Normal 4 2 3 7 5_QR_TAB_1.4_1.5_1.11" xfId="17104" xr:uid="{00000000-0005-0000-0000-0000DE420000}"/>
    <cellStyle name="Normal 4 2 3 7 6" xfId="17105" xr:uid="{00000000-0005-0000-0000-0000DF420000}"/>
    <cellStyle name="Normal 4 2 3 7_checks flows" xfId="17106" xr:uid="{00000000-0005-0000-0000-0000E0420000}"/>
    <cellStyle name="Normal 4 2 3 8" xfId="17107" xr:uid="{00000000-0005-0000-0000-0000E1420000}"/>
    <cellStyle name="Normal 4 2 3 8 2" xfId="17108" xr:uid="{00000000-0005-0000-0000-0000E2420000}"/>
    <cellStyle name="Normal 4 2 3 8 2 2" xfId="17109" xr:uid="{00000000-0005-0000-0000-0000E3420000}"/>
    <cellStyle name="Normal 4 2 3 8 2 2 2" xfId="17110" xr:uid="{00000000-0005-0000-0000-0000E4420000}"/>
    <cellStyle name="Normal 4 2 3 8 2 2 2 2" xfId="17111" xr:uid="{00000000-0005-0000-0000-0000E5420000}"/>
    <cellStyle name="Normal 4 2 3 8 2 2 2_QR_TAB_1.4_1.5_1.11" xfId="17112" xr:uid="{00000000-0005-0000-0000-0000E6420000}"/>
    <cellStyle name="Normal 4 2 3 8 2 2 3" xfId="17113" xr:uid="{00000000-0005-0000-0000-0000E7420000}"/>
    <cellStyle name="Normal 4 2 3 8 2 2_QR_TAB_1.4_1.5_1.11" xfId="17114" xr:uid="{00000000-0005-0000-0000-0000E8420000}"/>
    <cellStyle name="Normal 4 2 3 8 2 3" xfId="17115" xr:uid="{00000000-0005-0000-0000-0000E9420000}"/>
    <cellStyle name="Normal 4 2 3 8 2 3 2" xfId="17116" xr:uid="{00000000-0005-0000-0000-0000EA420000}"/>
    <cellStyle name="Normal 4 2 3 8 2 3_QR_TAB_1.4_1.5_1.11" xfId="17117" xr:uid="{00000000-0005-0000-0000-0000EB420000}"/>
    <cellStyle name="Normal 4 2 3 8 2 4" xfId="17118" xr:uid="{00000000-0005-0000-0000-0000EC420000}"/>
    <cellStyle name="Normal 4 2 3 8 2_QR_TAB_1.4_1.5_1.11" xfId="17119" xr:uid="{00000000-0005-0000-0000-0000ED420000}"/>
    <cellStyle name="Normal 4 2 3 8 3" xfId="17120" xr:uid="{00000000-0005-0000-0000-0000EE420000}"/>
    <cellStyle name="Normal 4 2 3 8 3 2" xfId="17121" xr:uid="{00000000-0005-0000-0000-0000EF420000}"/>
    <cellStyle name="Normal 4 2 3 8 3 2 2" xfId="17122" xr:uid="{00000000-0005-0000-0000-0000F0420000}"/>
    <cellStyle name="Normal 4 2 3 8 3 2 2 2" xfId="17123" xr:uid="{00000000-0005-0000-0000-0000F1420000}"/>
    <cellStyle name="Normal 4 2 3 8 3 2 2_QR_TAB_1.4_1.5_1.11" xfId="17124" xr:uid="{00000000-0005-0000-0000-0000F2420000}"/>
    <cellStyle name="Normal 4 2 3 8 3 2 3" xfId="17125" xr:uid="{00000000-0005-0000-0000-0000F3420000}"/>
    <cellStyle name="Normal 4 2 3 8 3 2_QR_TAB_1.4_1.5_1.11" xfId="17126" xr:uid="{00000000-0005-0000-0000-0000F4420000}"/>
    <cellStyle name="Normal 4 2 3 8 3_QR_TAB_1.4_1.5_1.11" xfId="17127" xr:uid="{00000000-0005-0000-0000-0000F5420000}"/>
    <cellStyle name="Normal 4 2 3 8 4" xfId="17128" xr:uid="{00000000-0005-0000-0000-0000F6420000}"/>
    <cellStyle name="Normal 4 2 3 8 4 2" xfId="17129" xr:uid="{00000000-0005-0000-0000-0000F7420000}"/>
    <cellStyle name="Normal 4 2 3 8 4 2 2" xfId="17130" xr:uid="{00000000-0005-0000-0000-0000F8420000}"/>
    <cellStyle name="Normal 4 2 3 8 4 2_QR_TAB_1.4_1.5_1.11" xfId="17131" xr:uid="{00000000-0005-0000-0000-0000F9420000}"/>
    <cellStyle name="Normal 4 2 3 8 4 3" xfId="17132" xr:uid="{00000000-0005-0000-0000-0000FA420000}"/>
    <cellStyle name="Normal 4 2 3 8 4_QR_TAB_1.4_1.5_1.11" xfId="17133" xr:uid="{00000000-0005-0000-0000-0000FB420000}"/>
    <cellStyle name="Normal 4 2 3 8 5" xfId="17134" xr:uid="{00000000-0005-0000-0000-0000FC420000}"/>
    <cellStyle name="Normal 4 2 3 8 5 2" xfId="17135" xr:uid="{00000000-0005-0000-0000-0000FD420000}"/>
    <cellStyle name="Normal 4 2 3 8 5_QR_TAB_1.4_1.5_1.11" xfId="17136" xr:uid="{00000000-0005-0000-0000-0000FE420000}"/>
    <cellStyle name="Normal 4 2 3 8 6" xfId="17137" xr:uid="{00000000-0005-0000-0000-0000FF420000}"/>
    <cellStyle name="Normal 4 2 3 8_checks flows" xfId="17138" xr:uid="{00000000-0005-0000-0000-000000430000}"/>
    <cellStyle name="Normal 4 2 3 9" xfId="17139" xr:uid="{00000000-0005-0000-0000-000001430000}"/>
    <cellStyle name="Normal 4 2 3 9 2" xfId="17140" xr:uid="{00000000-0005-0000-0000-000002430000}"/>
    <cellStyle name="Normal 4 2 3 9 2 2" xfId="17141" xr:uid="{00000000-0005-0000-0000-000003430000}"/>
    <cellStyle name="Normal 4 2 3 9 2 2 2" xfId="17142" xr:uid="{00000000-0005-0000-0000-000004430000}"/>
    <cellStyle name="Normal 4 2 3 9 2 2 2 2" xfId="17143" xr:uid="{00000000-0005-0000-0000-000005430000}"/>
    <cellStyle name="Normal 4 2 3 9 2 2 2_QR_TAB_1.4_1.5_1.11" xfId="17144" xr:uid="{00000000-0005-0000-0000-000006430000}"/>
    <cellStyle name="Normal 4 2 3 9 2 2 3" xfId="17145" xr:uid="{00000000-0005-0000-0000-000007430000}"/>
    <cellStyle name="Normal 4 2 3 9 2 2_QR_TAB_1.4_1.5_1.11" xfId="17146" xr:uid="{00000000-0005-0000-0000-000008430000}"/>
    <cellStyle name="Normal 4 2 3 9 2 3" xfId="17147" xr:uid="{00000000-0005-0000-0000-000009430000}"/>
    <cellStyle name="Normal 4 2 3 9 2 3 2" xfId="17148" xr:uid="{00000000-0005-0000-0000-00000A430000}"/>
    <cellStyle name="Normal 4 2 3 9 2 3_QR_TAB_1.4_1.5_1.11" xfId="17149" xr:uid="{00000000-0005-0000-0000-00000B430000}"/>
    <cellStyle name="Normal 4 2 3 9 2 4" xfId="17150" xr:uid="{00000000-0005-0000-0000-00000C430000}"/>
    <cellStyle name="Normal 4 2 3 9 2_QR_TAB_1.4_1.5_1.11" xfId="17151" xr:uid="{00000000-0005-0000-0000-00000D430000}"/>
    <cellStyle name="Normal 4 2 3 9 3" xfId="17152" xr:uid="{00000000-0005-0000-0000-00000E430000}"/>
    <cellStyle name="Normal 4 2 3 9 3 2" xfId="17153" xr:uid="{00000000-0005-0000-0000-00000F430000}"/>
    <cellStyle name="Normal 4 2 3 9 3 2 2" xfId="17154" xr:uid="{00000000-0005-0000-0000-000010430000}"/>
    <cellStyle name="Normal 4 2 3 9 3 2_QR_TAB_1.4_1.5_1.11" xfId="17155" xr:uid="{00000000-0005-0000-0000-000011430000}"/>
    <cellStyle name="Normal 4 2 3 9 3 3" xfId="17156" xr:uid="{00000000-0005-0000-0000-000012430000}"/>
    <cellStyle name="Normal 4 2 3 9 3_QR_TAB_1.4_1.5_1.11" xfId="17157" xr:uid="{00000000-0005-0000-0000-000013430000}"/>
    <cellStyle name="Normal 4 2 3 9 4" xfId="17158" xr:uid="{00000000-0005-0000-0000-000014430000}"/>
    <cellStyle name="Normal 4 2 3 9 4 2" xfId="17159" xr:uid="{00000000-0005-0000-0000-000015430000}"/>
    <cellStyle name="Normal 4 2 3 9 4_QR_TAB_1.4_1.5_1.11" xfId="17160" xr:uid="{00000000-0005-0000-0000-000016430000}"/>
    <cellStyle name="Normal 4 2 3 9 5" xfId="17161" xr:uid="{00000000-0005-0000-0000-000017430000}"/>
    <cellStyle name="Normal 4 2 3 9_checks flows" xfId="17162" xr:uid="{00000000-0005-0000-0000-000018430000}"/>
    <cellStyle name="Normal 4 2 3_AL2" xfId="17163" xr:uid="{00000000-0005-0000-0000-000019430000}"/>
    <cellStyle name="Normal 4 2_A" xfId="17164" xr:uid="{00000000-0005-0000-0000-00001A430000}"/>
    <cellStyle name="Normal 4 3" xfId="17165" xr:uid="{00000000-0005-0000-0000-00001B430000}"/>
    <cellStyle name="Normal 4 3 2" xfId="17166" xr:uid="{00000000-0005-0000-0000-00001C430000}"/>
    <cellStyle name="Normal 4 3 2 10" xfId="17167" xr:uid="{00000000-0005-0000-0000-00001D430000}"/>
    <cellStyle name="Normal 4 3 2 10 2" xfId="17168" xr:uid="{00000000-0005-0000-0000-00001E430000}"/>
    <cellStyle name="Normal 4 3 2 10 2 2" xfId="17169" xr:uid="{00000000-0005-0000-0000-00001F430000}"/>
    <cellStyle name="Normal 4 3 2 10 2 2 2" xfId="17170" xr:uid="{00000000-0005-0000-0000-000020430000}"/>
    <cellStyle name="Normal 4 3 2 10 2 2_QR_TAB_1.4_1.5_1.11" xfId="17171" xr:uid="{00000000-0005-0000-0000-000021430000}"/>
    <cellStyle name="Normal 4 3 2 10 2 3" xfId="17172" xr:uid="{00000000-0005-0000-0000-000022430000}"/>
    <cellStyle name="Normal 4 3 2 10 2_QR_TAB_1.4_1.5_1.11" xfId="17173" xr:uid="{00000000-0005-0000-0000-000023430000}"/>
    <cellStyle name="Normal 4 3 2 10 3" xfId="17174" xr:uid="{00000000-0005-0000-0000-000024430000}"/>
    <cellStyle name="Normal 4 3 2 10 3 2" xfId="17175" xr:uid="{00000000-0005-0000-0000-000025430000}"/>
    <cellStyle name="Normal 4 3 2 10 3_QR_TAB_1.4_1.5_1.11" xfId="17176" xr:uid="{00000000-0005-0000-0000-000026430000}"/>
    <cellStyle name="Normal 4 3 2 10 4" xfId="17177" xr:uid="{00000000-0005-0000-0000-000027430000}"/>
    <cellStyle name="Normal 4 3 2 10_QR_TAB_1.4_1.5_1.11" xfId="17178" xr:uid="{00000000-0005-0000-0000-000028430000}"/>
    <cellStyle name="Normal 4 3 2 11" xfId="17179" xr:uid="{00000000-0005-0000-0000-000029430000}"/>
    <cellStyle name="Normal 4 3 2 11 2" xfId="17180" xr:uid="{00000000-0005-0000-0000-00002A430000}"/>
    <cellStyle name="Normal 4 3 2 11 2 2" xfId="17181" xr:uid="{00000000-0005-0000-0000-00002B430000}"/>
    <cellStyle name="Normal 4 3 2 11 2 2 2" xfId="17182" xr:uid="{00000000-0005-0000-0000-00002C430000}"/>
    <cellStyle name="Normal 4 3 2 11 2 2_QR_TAB_1.4_1.5_1.11" xfId="17183" xr:uid="{00000000-0005-0000-0000-00002D430000}"/>
    <cellStyle name="Normal 4 3 2 11 2 3" xfId="17184" xr:uid="{00000000-0005-0000-0000-00002E430000}"/>
    <cellStyle name="Normal 4 3 2 11 2_QR_TAB_1.4_1.5_1.11" xfId="17185" xr:uid="{00000000-0005-0000-0000-00002F430000}"/>
    <cellStyle name="Normal 4 3 2 11_QR_TAB_1.4_1.5_1.11" xfId="17186" xr:uid="{00000000-0005-0000-0000-000030430000}"/>
    <cellStyle name="Normal 4 3 2 12" xfId="17187" xr:uid="{00000000-0005-0000-0000-000031430000}"/>
    <cellStyle name="Normal 4 3 2 12 2" xfId="17188" xr:uid="{00000000-0005-0000-0000-000032430000}"/>
    <cellStyle name="Normal 4 3 2 12 2 2" xfId="17189" xr:uid="{00000000-0005-0000-0000-000033430000}"/>
    <cellStyle name="Normal 4 3 2 12 2_QR_TAB_1.4_1.5_1.11" xfId="17190" xr:uid="{00000000-0005-0000-0000-000034430000}"/>
    <cellStyle name="Normal 4 3 2 12 3" xfId="17191" xr:uid="{00000000-0005-0000-0000-000035430000}"/>
    <cellStyle name="Normal 4 3 2 12_QR_TAB_1.4_1.5_1.11" xfId="17192" xr:uid="{00000000-0005-0000-0000-000036430000}"/>
    <cellStyle name="Normal 4 3 2 13" xfId="17193" xr:uid="{00000000-0005-0000-0000-000037430000}"/>
    <cellStyle name="Normal 4 3 2 13 2" xfId="17194" xr:uid="{00000000-0005-0000-0000-000038430000}"/>
    <cellStyle name="Normal 4 3 2 13_QR_TAB_1.4_1.5_1.11" xfId="17195" xr:uid="{00000000-0005-0000-0000-000039430000}"/>
    <cellStyle name="Normal 4 3 2 14" xfId="17196" xr:uid="{00000000-0005-0000-0000-00003A430000}"/>
    <cellStyle name="Normal 4 3 2 2" xfId="17197" xr:uid="{00000000-0005-0000-0000-00003B430000}"/>
    <cellStyle name="Normal 4 3 2 2 10" xfId="17198" xr:uid="{00000000-0005-0000-0000-00003C430000}"/>
    <cellStyle name="Normal 4 3 2 2 10 2" xfId="17199" xr:uid="{00000000-0005-0000-0000-00003D430000}"/>
    <cellStyle name="Normal 4 3 2 2 10 2 2" xfId="17200" xr:uid="{00000000-0005-0000-0000-00003E430000}"/>
    <cellStyle name="Normal 4 3 2 2 10 2 2 2" xfId="17201" xr:uid="{00000000-0005-0000-0000-00003F430000}"/>
    <cellStyle name="Normal 4 3 2 2 10 2 2_QR_TAB_1.4_1.5_1.11" xfId="17202" xr:uid="{00000000-0005-0000-0000-000040430000}"/>
    <cellStyle name="Normal 4 3 2 2 10 2 3" xfId="17203" xr:uid="{00000000-0005-0000-0000-000041430000}"/>
    <cellStyle name="Normal 4 3 2 2 10 2_QR_TAB_1.4_1.5_1.11" xfId="17204" xr:uid="{00000000-0005-0000-0000-000042430000}"/>
    <cellStyle name="Normal 4 3 2 2 10_QR_TAB_1.4_1.5_1.11" xfId="17205" xr:uid="{00000000-0005-0000-0000-000043430000}"/>
    <cellStyle name="Normal 4 3 2 2 11" xfId="17206" xr:uid="{00000000-0005-0000-0000-000044430000}"/>
    <cellStyle name="Normal 4 3 2 2 11 2" xfId="17207" xr:uid="{00000000-0005-0000-0000-000045430000}"/>
    <cellStyle name="Normal 4 3 2 2 11 2 2" xfId="17208" xr:uid="{00000000-0005-0000-0000-000046430000}"/>
    <cellStyle name="Normal 4 3 2 2 11 2_QR_TAB_1.4_1.5_1.11" xfId="17209" xr:uid="{00000000-0005-0000-0000-000047430000}"/>
    <cellStyle name="Normal 4 3 2 2 11 3" xfId="17210" xr:uid="{00000000-0005-0000-0000-000048430000}"/>
    <cellStyle name="Normal 4 3 2 2 11_QR_TAB_1.4_1.5_1.11" xfId="17211" xr:uid="{00000000-0005-0000-0000-000049430000}"/>
    <cellStyle name="Normal 4 3 2 2 12" xfId="17212" xr:uid="{00000000-0005-0000-0000-00004A430000}"/>
    <cellStyle name="Normal 4 3 2 2 12 2" xfId="17213" xr:uid="{00000000-0005-0000-0000-00004B430000}"/>
    <cellStyle name="Normal 4 3 2 2 12_QR_TAB_1.4_1.5_1.11" xfId="17214" xr:uid="{00000000-0005-0000-0000-00004C430000}"/>
    <cellStyle name="Normal 4 3 2 2 13" xfId="17215" xr:uid="{00000000-0005-0000-0000-00004D430000}"/>
    <cellStyle name="Normal 4 3 2 2 2" xfId="17216" xr:uid="{00000000-0005-0000-0000-00004E430000}"/>
    <cellStyle name="Normal 4 3 2 2 2 10" xfId="17217" xr:uid="{00000000-0005-0000-0000-00004F430000}"/>
    <cellStyle name="Normal 4 3 2 2 2 10 2" xfId="17218" xr:uid="{00000000-0005-0000-0000-000050430000}"/>
    <cellStyle name="Normal 4 3 2 2 2 10 2 2" xfId="17219" xr:uid="{00000000-0005-0000-0000-000051430000}"/>
    <cellStyle name="Normal 4 3 2 2 2 10 2_QR_TAB_1.4_1.5_1.11" xfId="17220" xr:uid="{00000000-0005-0000-0000-000052430000}"/>
    <cellStyle name="Normal 4 3 2 2 2 10 3" xfId="17221" xr:uid="{00000000-0005-0000-0000-000053430000}"/>
    <cellStyle name="Normal 4 3 2 2 2 10_QR_TAB_1.4_1.5_1.11" xfId="17222" xr:uid="{00000000-0005-0000-0000-000054430000}"/>
    <cellStyle name="Normal 4 3 2 2 2 11" xfId="17223" xr:uid="{00000000-0005-0000-0000-000055430000}"/>
    <cellStyle name="Normal 4 3 2 2 2 11 2" xfId="17224" xr:uid="{00000000-0005-0000-0000-000056430000}"/>
    <cellStyle name="Normal 4 3 2 2 2 11_QR_TAB_1.4_1.5_1.11" xfId="17225" xr:uid="{00000000-0005-0000-0000-000057430000}"/>
    <cellStyle name="Normal 4 3 2 2 2 12" xfId="17226" xr:uid="{00000000-0005-0000-0000-000058430000}"/>
    <cellStyle name="Normal 4 3 2 2 2 2" xfId="17227" xr:uid="{00000000-0005-0000-0000-000059430000}"/>
    <cellStyle name="Normal 4 3 2 2 2 2 2" xfId="17228" xr:uid="{00000000-0005-0000-0000-00005A430000}"/>
    <cellStyle name="Normal 4 3 2 2 2 2 2 2" xfId="17229" xr:uid="{00000000-0005-0000-0000-00005B430000}"/>
    <cellStyle name="Normal 4 3 2 2 2 2 2 2 2" xfId="17230" xr:uid="{00000000-0005-0000-0000-00005C430000}"/>
    <cellStyle name="Normal 4 3 2 2 2 2 2 2 2 2" xfId="17231" xr:uid="{00000000-0005-0000-0000-00005D430000}"/>
    <cellStyle name="Normal 4 3 2 2 2 2 2 2 2 2 2" xfId="17232" xr:uid="{00000000-0005-0000-0000-00005E430000}"/>
    <cellStyle name="Normal 4 3 2 2 2 2 2 2 2 2_QR_TAB_1.4_1.5_1.11" xfId="17233" xr:uid="{00000000-0005-0000-0000-00005F430000}"/>
    <cellStyle name="Normal 4 3 2 2 2 2 2 2 2 3" xfId="17234" xr:uid="{00000000-0005-0000-0000-000060430000}"/>
    <cellStyle name="Normal 4 3 2 2 2 2 2 2 2_QR_TAB_1.4_1.5_1.11" xfId="17235" xr:uid="{00000000-0005-0000-0000-000061430000}"/>
    <cellStyle name="Normal 4 3 2 2 2 2 2 2 3" xfId="17236" xr:uid="{00000000-0005-0000-0000-000062430000}"/>
    <cellStyle name="Normal 4 3 2 2 2 2 2 2 3 2" xfId="17237" xr:uid="{00000000-0005-0000-0000-000063430000}"/>
    <cellStyle name="Normal 4 3 2 2 2 2 2 2 3_QR_TAB_1.4_1.5_1.11" xfId="17238" xr:uid="{00000000-0005-0000-0000-000064430000}"/>
    <cellStyle name="Normal 4 3 2 2 2 2 2 2 4" xfId="17239" xr:uid="{00000000-0005-0000-0000-000065430000}"/>
    <cellStyle name="Normal 4 3 2 2 2 2 2 2_QR_TAB_1.4_1.5_1.11" xfId="17240" xr:uid="{00000000-0005-0000-0000-000066430000}"/>
    <cellStyle name="Normal 4 3 2 2 2 2 2 3" xfId="17241" xr:uid="{00000000-0005-0000-0000-000067430000}"/>
    <cellStyle name="Normal 4 3 2 2 2 2 2 3 2" xfId="17242" xr:uid="{00000000-0005-0000-0000-000068430000}"/>
    <cellStyle name="Normal 4 3 2 2 2 2 2 3 2 2" xfId="17243" xr:uid="{00000000-0005-0000-0000-000069430000}"/>
    <cellStyle name="Normal 4 3 2 2 2 2 2 3 2 2 2" xfId="17244" xr:uid="{00000000-0005-0000-0000-00006A430000}"/>
    <cellStyle name="Normal 4 3 2 2 2 2 2 3 2 2_QR_TAB_1.4_1.5_1.11" xfId="17245" xr:uid="{00000000-0005-0000-0000-00006B430000}"/>
    <cellStyle name="Normal 4 3 2 2 2 2 2 3 2 3" xfId="17246" xr:uid="{00000000-0005-0000-0000-00006C430000}"/>
    <cellStyle name="Normal 4 3 2 2 2 2 2 3 2_QR_TAB_1.4_1.5_1.11" xfId="17247" xr:uid="{00000000-0005-0000-0000-00006D430000}"/>
    <cellStyle name="Normal 4 3 2 2 2 2 2 3_QR_TAB_1.4_1.5_1.11" xfId="17248" xr:uid="{00000000-0005-0000-0000-00006E430000}"/>
    <cellStyle name="Normal 4 3 2 2 2 2 2 4" xfId="17249" xr:uid="{00000000-0005-0000-0000-00006F430000}"/>
    <cellStyle name="Normal 4 3 2 2 2 2 2 4 2" xfId="17250" xr:uid="{00000000-0005-0000-0000-000070430000}"/>
    <cellStyle name="Normal 4 3 2 2 2 2 2 4 2 2" xfId="17251" xr:uid="{00000000-0005-0000-0000-000071430000}"/>
    <cellStyle name="Normal 4 3 2 2 2 2 2 4 2_QR_TAB_1.4_1.5_1.11" xfId="17252" xr:uid="{00000000-0005-0000-0000-000072430000}"/>
    <cellStyle name="Normal 4 3 2 2 2 2 2 4 3" xfId="17253" xr:uid="{00000000-0005-0000-0000-000073430000}"/>
    <cellStyle name="Normal 4 3 2 2 2 2 2 4_QR_TAB_1.4_1.5_1.11" xfId="17254" xr:uid="{00000000-0005-0000-0000-000074430000}"/>
    <cellStyle name="Normal 4 3 2 2 2 2 2 5" xfId="17255" xr:uid="{00000000-0005-0000-0000-000075430000}"/>
    <cellStyle name="Normal 4 3 2 2 2 2 2 5 2" xfId="17256" xr:uid="{00000000-0005-0000-0000-000076430000}"/>
    <cellStyle name="Normal 4 3 2 2 2 2 2 5_QR_TAB_1.4_1.5_1.11" xfId="17257" xr:uid="{00000000-0005-0000-0000-000077430000}"/>
    <cellStyle name="Normal 4 3 2 2 2 2 2 6" xfId="17258" xr:uid="{00000000-0005-0000-0000-000078430000}"/>
    <cellStyle name="Normal 4 3 2 2 2 2 2_checks flows" xfId="17259" xr:uid="{00000000-0005-0000-0000-000079430000}"/>
    <cellStyle name="Normal 4 3 2 2 2 2 3" xfId="17260" xr:uid="{00000000-0005-0000-0000-00007A430000}"/>
    <cellStyle name="Normal 4 3 2 2 2 2 3 2" xfId="17261" xr:uid="{00000000-0005-0000-0000-00007B430000}"/>
    <cellStyle name="Normal 4 3 2 2 2 2 3 2 2" xfId="17262" xr:uid="{00000000-0005-0000-0000-00007C430000}"/>
    <cellStyle name="Normal 4 3 2 2 2 2 3 2 2 2" xfId="17263" xr:uid="{00000000-0005-0000-0000-00007D430000}"/>
    <cellStyle name="Normal 4 3 2 2 2 2 3 2 2 2 2" xfId="17264" xr:uid="{00000000-0005-0000-0000-00007E430000}"/>
    <cellStyle name="Normal 4 3 2 2 2 2 3 2 2 2_QR_TAB_1.4_1.5_1.11" xfId="17265" xr:uid="{00000000-0005-0000-0000-00007F430000}"/>
    <cellStyle name="Normal 4 3 2 2 2 2 3 2 2 3" xfId="17266" xr:uid="{00000000-0005-0000-0000-000080430000}"/>
    <cellStyle name="Normal 4 3 2 2 2 2 3 2 2_QR_TAB_1.4_1.5_1.11" xfId="17267" xr:uid="{00000000-0005-0000-0000-000081430000}"/>
    <cellStyle name="Normal 4 3 2 2 2 2 3 2 3" xfId="17268" xr:uid="{00000000-0005-0000-0000-000082430000}"/>
    <cellStyle name="Normal 4 3 2 2 2 2 3 2 3 2" xfId="17269" xr:uid="{00000000-0005-0000-0000-000083430000}"/>
    <cellStyle name="Normal 4 3 2 2 2 2 3 2 3_QR_TAB_1.4_1.5_1.11" xfId="17270" xr:uid="{00000000-0005-0000-0000-000084430000}"/>
    <cellStyle name="Normal 4 3 2 2 2 2 3 2 4" xfId="17271" xr:uid="{00000000-0005-0000-0000-000085430000}"/>
    <cellStyle name="Normal 4 3 2 2 2 2 3 2_QR_TAB_1.4_1.5_1.11" xfId="17272" xr:uid="{00000000-0005-0000-0000-000086430000}"/>
    <cellStyle name="Normal 4 3 2 2 2 2 3 3" xfId="17273" xr:uid="{00000000-0005-0000-0000-000087430000}"/>
    <cellStyle name="Normal 4 3 2 2 2 2 3 3 2" xfId="17274" xr:uid="{00000000-0005-0000-0000-000088430000}"/>
    <cellStyle name="Normal 4 3 2 2 2 2 3 3 2 2" xfId="17275" xr:uid="{00000000-0005-0000-0000-000089430000}"/>
    <cellStyle name="Normal 4 3 2 2 2 2 3 3 2_QR_TAB_1.4_1.5_1.11" xfId="17276" xr:uid="{00000000-0005-0000-0000-00008A430000}"/>
    <cellStyle name="Normal 4 3 2 2 2 2 3 3 3" xfId="17277" xr:uid="{00000000-0005-0000-0000-00008B430000}"/>
    <cellStyle name="Normal 4 3 2 2 2 2 3 3_QR_TAB_1.4_1.5_1.11" xfId="17278" xr:uid="{00000000-0005-0000-0000-00008C430000}"/>
    <cellStyle name="Normal 4 3 2 2 2 2 3 4" xfId="17279" xr:uid="{00000000-0005-0000-0000-00008D430000}"/>
    <cellStyle name="Normal 4 3 2 2 2 2 3 4 2" xfId="17280" xr:uid="{00000000-0005-0000-0000-00008E430000}"/>
    <cellStyle name="Normal 4 3 2 2 2 2 3 4_QR_TAB_1.4_1.5_1.11" xfId="17281" xr:uid="{00000000-0005-0000-0000-00008F430000}"/>
    <cellStyle name="Normal 4 3 2 2 2 2 3 5" xfId="17282" xr:uid="{00000000-0005-0000-0000-000090430000}"/>
    <cellStyle name="Normal 4 3 2 2 2 2 3_checks flows" xfId="17283" xr:uid="{00000000-0005-0000-0000-000091430000}"/>
    <cellStyle name="Normal 4 3 2 2 2 2 4" xfId="17284" xr:uid="{00000000-0005-0000-0000-000092430000}"/>
    <cellStyle name="Normal 4 3 2 2 2 2 4 2" xfId="17285" xr:uid="{00000000-0005-0000-0000-000093430000}"/>
    <cellStyle name="Normal 4 3 2 2 2 2 4 2 2" xfId="17286" xr:uid="{00000000-0005-0000-0000-000094430000}"/>
    <cellStyle name="Normal 4 3 2 2 2 2 4 2 2 2" xfId="17287" xr:uid="{00000000-0005-0000-0000-000095430000}"/>
    <cellStyle name="Normal 4 3 2 2 2 2 4 2 2_QR_TAB_1.4_1.5_1.11" xfId="17288" xr:uid="{00000000-0005-0000-0000-000096430000}"/>
    <cellStyle name="Normal 4 3 2 2 2 2 4 2 3" xfId="17289" xr:uid="{00000000-0005-0000-0000-000097430000}"/>
    <cellStyle name="Normal 4 3 2 2 2 2 4 2_QR_TAB_1.4_1.5_1.11" xfId="17290" xr:uid="{00000000-0005-0000-0000-000098430000}"/>
    <cellStyle name="Normal 4 3 2 2 2 2 4 3" xfId="17291" xr:uid="{00000000-0005-0000-0000-000099430000}"/>
    <cellStyle name="Normal 4 3 2 2 2 2 4 3 2" xfId="17292" xr:uid="{00000000-0005-0000-0000-00009A430000}"/>
    <cellStyle name="Normal 4 3 2 2 2 2 4 3_QR_TAB_1.4_1.5_1.11" xfId="17293" xr:uid="{00000000-0005-0000-0000-00009B430000}"/>
    <cellStyle name="Normal 4 3 2 2 2 2 4 4" xfId="17294" xr:uid="{00000000-0005-0000-0000-00009C430000}"/>
    <cellStyle name="Normal 4 3 2 2 2 2 4_QR_TAB_1.4_1.5_1.11" xfId="17295" xr:uid="{00000000-0005-0000-0000-00009D430000}"/>
    <cellStyle name="Normal 4 3 2 2 2 2 5" xfId="17296" xr:uid="{00000000-0005-0000-0000-00009E430000}"/>
    <cellStyle name="Normal 4 3 2 2 2 2 5 2" xfId="17297" xr:uid="{00000000-0005-0000-0000-00009F430000}"/>
    <cellStyle name="Normal 4 3 2 2 2 2 5 2 2" xfId="17298" xr:uid="{00000000-0005-0000-0000-0000A0430000}"/>
    <cellStyle name="Normal 4 3 2 2 2 2 5 2 2 2" xfId="17299" xr:uid="{00000000-0005-0000-0000-0000A1430000}"/>
    <cellStyle name="Normal 4 3 2 2 2 2 5 2 2_QR_TAB_1.4_1.5_1.11" xfId="17300" xr:uid="{00000000-0005-0000-0000-0000A2430000}"/>
    <cellStyle name="Normal 4 3 2 2 2 2 5 2 3" xfId="17301" xr:uid="{00000000-0005-0000-0000-0000A3430000}"/>
    <cellStyle name="Normal 4 3 2 2 2 2 5 2_QR_TAB_1.4_1.5_1.11" xfId="17302" xr:uid="{00000000-0005-0000-0000-0000A4430000}"/>
    <cellStyle name="Normal 4 3 2 2 2 2 5_QR_TAB_1.4_1.5_1.11" xfId="17303" xr:uid="{00000000-0005-0000-0000-0000A5430000}"/>
    <cellStyle name="Normal 4 3 2 2 2 2 6" xfId="17304" xr:uid="{00000000-0005-0000-0000-0000A6430000}"/>
    <cellStyle name="Normal 4 3 2 2 2 2 6 2" xfId="17305" xr:uid="{00000000-0005-0000-0000-0000A7430000}"/>
    <cellStyle name="Normal 4 3 2 2 2 2 6 2 2" xfId="17306" xr:uid="{00000000-0005-0000-0000-0000A8430000}"/>
    <cellStyle name="Normal 4 3 2 2 2 2 6 2_QR_TAB_1.4_1.5_1.11" xfId="17307" xr:uid="{00000000-0005-0000-0000-0000A9430000}"/>
    <cellStyle name="Normal 4 3 2 2 2 2 6 3" xfId="17308" xr:uid="{00000000-0005-0000-0000-0000AA430000}"/>
    <cellStyle name="Normal 4 3 2 2 2 2 6_QR_TAB_1.4_1.5_1.11" xfId="17309" xr:uid="{00000000-0005-0000-0000-0000AB430000}"/>
    <cellStyle name="Normal 4 3 2 2 2 2 7" xfId="17310" xr:uid="{00000000-0005-0000-0000-0000AC430000}"/>
    <cellStyle name="Normal 4 3 2 2 2 2 7 2" xfId="17311" xr:uid="{00000000-0005-0000-0000-0000AD430000}"/>
    <cellStyle name="Normal 4 3 2 2 2 2 7_QR_TAB_1.4_1.5_1.11" xfId="17312" xr:uid="{00000000-0005-0000-0000-0000AE430000}"/>
    <cellStyle name="Normal 4 3 2 2 2 2 8" xfId="17313" xr:uid="{00000000-0005-0000-0000-0000AF430000}"/>
    <cellStyle name="Normal 4 3 2 2 2 2_checks flows" xfId="17314" xr:uid="{00000000-0005-0000-0000-0000B0430000}"/>
    <cellStyle name="Normal 4 3 2 2 2 3" xfId="17315" xr:uid="{00000000-0005-0000-0000-0000B1430000}"/>
    <cellStyle name="Normal 4 3 2 2 2 3 2" xfId="17316" xr:uid="{00000000-0005-0000-0000-0000B2430000}"/>
    <cellStyle name="Normal 4 3 2 2 2 3 2 2" xfId="17317" xr:uid="{00000000-0005-0000-0000-0000B3430000}"/>
    <cellStyle name="Normal 4 3 2 2 2 3 2 2 2" xfId="17318" xr:uid="{00000000-0005-0000-0000-0000B4430000}"/>
    <cellStyle name="Normal 4 3 2 2 2 3 2 2 2 2" xfId="17319" xr:uid="{00000000-0005-0000-0000-0000B5430000}"/>
    <cellStyle name="Normal 4 3 2 2 2 3 2 2 2_QR_TAB_1.4_1.5_1.11" xfId="17320" xr:uid="{00000000-0005-0000-0000-0000B6430000}"/>
    <cellStyle name="Normal 4 3 2 2 2 3 2 2 3" xfId="17321" xr:uid="{00000000-0005-0000-0000-0000B7430000}"/>
    <cellStyle name="Normal 4 3 2 2 2 3 2 2_QR_TAB_1.4_1.5_1.11" xfId="17322" xr:uid="{00000000-0005-0000-0000-0000B8430000}"/>
    <cellStyle name="Normal 4 3 2 2 2 3 2 3" xfId="17323" xr:uid="{00000000-0005-0000-0000-0000B9430000}"/>
    <cellStyle name="Normal 4 3 2 2 2 3 2 3 2" xfId="17324" xr:uid="{00000000-0005-0000-0000-0000BA430000}"/>
    <cellStyle name="Normal 4 3 2 2 2 3 2 3_QR_TAB_1.4_1.5_1.11" xfId="17325" xr:uid="{00000000-0005-0000-0000-0000BB430000}"/>
    <cellStyle name="Normal 4 3 2 2 2 3 2 4" xfId="17326" xr:uid="{00000000-0005-0000-0000-0000BC430000}"/>
    <cellStyle name="Normal 4 3 2 2 2 3 2_QR_TAB_1.4_1.5_1.11" xfId="17327" xr:uid="{00000000-0005-0000-0000-0000BD430000}"/>
    <cellStyle name="Normal 4 3 2 2 2 3 3" xfId="17328" xr:uid="{00000000-0005-0000-0000-0000BE430000}"/>
    <cellStyle name="Normal 4 3 2 2 2 3 3 2" xfId="17329" xr:uid="{00000000-0005-0000-0000-0000BF430000}"/>
    <cellStyle name="Normal 4 3 2 2 2 3 3 2 2" xfId="17330" xr:uid="{00000000-0005-0000-0000-0000C0430000}"/>
    <cellStyle name="Normal 4 3 2 2 2 3 3 2 2 2" xfId="17331" xr:uid="{00000000-0005-0000-0000-0000C1430000}"/>
    <cellStyle name="Normal 4 3 2 2 2 3 3 2 2_QR_TAB_1.4_1.5_1.11" xfId="17332" xr:uid="{00000000-0005-0000-0000-0000C2430000}"/>
    <cellStyle name="Normal 4 3 2 2 2 3 3 2 3" xfId="17333" xr:uid="{00000000-0005-0000-0000-0000C3430000}"/>
    <cellStyle name="Normal 4 3 2 2 2 3 3 2_QR_TAB_1.4_1.5_1.11" xfId="17334" xr:uid="{00000000-0005-0000-0000-0000C4430000}"/>
    <cellStyle name="Normal 4 3 2 2 2 3 3_QR_TAB_1.4_1.5_1.11" xfId="17335" xr:uid="{00000000-0005-0000-0000-0000C5430000}"/>
    <cellStyle name="Normal 4 3 2 2 2 3 4" xfId="17336" xr:uid="{00000000-0005-0000-0000-0000C6430000}"/>
    <cellStyle name="Normal 4 3 2 2 2 3 4 2" xfId="17337" xr:uid="{00000000-0005-0000-0000-0000C7430000}"/>
    <cellStyle name="Normal 4 3 2 2 2 3 4 2 2" xfId="17338" xr:uid="{00000000-0005-0000-0000-0000C8430000}"/>
    <cellStyle name="Normal 4 3 2 2 2 3 4 2_QR_TAB_1.4_1.5_1.11" xfId="17339" xr:uid="{00000000-0005-0000-0000-0000C9430000}"/>
    <cellStyle name="Normal 4 3 2 2 2 3 4 3" xfId="17340" xr:uid="{00000000-0005-0000-0000-0000CA430000}"/>
    <cellStyle name="Normal 4 3 2 2 2 3 4_QR_TAB_1.4_1.5_1.11" xfId="17341" xr:uid="{00000000-0005-0000-0000-0000CB430000}"/>
    <cellStyle name="Normal 4 3 2 2 2 3 5" xfId="17342" xr:uid="{00000000-0005-0000-0000-0000CC430000}"/>
    <cellStyle name="Normal 4 3 2 2 2 3 5 2" xfId="17343" xr:uid="{00000000-0005-0000-0000-0000CD430000}"/>
    <cellStyle name="Normal 4 3 2 2 2 3 5_QR_TAB_1.4_1.5_1.11" xfId="17344" xr:uid="{00000000-0005-0000-0000-0000CE430000}"/>
    <cellStyle name="Normal 4 3 2 2 2 3 6" xfId="17345" xr:uid="{00000000-0005-0000-0000-0000CF430000}"/>
    <cellStyle name="Normal 4 3 2 2 2 3_checks flows" xfId="17346" xr:uid="{00000000-0005-0000-0000-0000D0430000}"/>
    <cellStyle name="Normal 4 3 2 2 2 4" xfId="17347" xr:uid="{00000000-0005-0000-0000-0000D1430000}"/>
    <cellStyle name="Normal 4 3 2 2 2 4 2" xfId="17348" xr:uid="{00000000-0005-0000-0000-0000D2430000}"/>
    <cellStyle name="Normal 4 3 2 2 2 4 2 2" xfId="17349" xr:uid="{00000000-0005-0000-0000-0000D3430000}"/>
    <cellStyle name="Normal 4 3 2 2 2 4 2 2 2" xfId="17350" xr:uid="{00000000-0005-0000-0000-0000D4430000}"/>
    <cellStyle name="Normal 4 3 2 2 2 4 2 2 2 2" xfId="17351" xr:uid="{00000000-0005-0000-0000-0000D5430000}"/>
    <cellStyle name="Normal 4 3 2 2 2 4 2 2 2_QR_TAB_1.4_1.5_1.11" xfId="17352" xr:uid="{00000000-0005-0000-0000-0000D6430000}"/>
    <cellStyle name="Normal 4 3 2 2 2 4 2 2 3" xfId="17353" xr:uid="{00000000-0005-0000-0000-0000D7430000}"/>
    <cellStyle name="Normal 4 3 2 2 2 4 2 2_QR_TAB_1.4_1.5_1.11" xfId="17354" xr:uid="{00000000-0005-0000-0000-0000D8430000}"/>
    <cellStyle name="Normal 4 3 2 2 2 4 2 3" xfId="17355" xr:uid="{00000000-0005-0000-0000-0000D9430000}"/>
    <cellStyle name="Normal 4 3 2 2 2 4 2 3 2" xfId="17356" xr:uid="{00000000-0005-0000-0000-0000DA430000}"/>
    <cellStyle name="Normal 4 3 2 2 2 4 2 3_QR_TAB_1.4_1.5_1.11" xfId="17357" xr:uid="{00000000-0005-0000-0000-0000DB430000}"/>
    <cellStyle name="Normal 4 3 2 2 2 4 2 4" xfId="17358" xr:uid="{00000000-0005-0000-0000-0000DC430000}"/>
    <cellStyle name="Normal 4 3 2 2 2 4 2_QR_TAB_1.4_1.5_1.11" xfId="17359" xr:uid="{00000000-0005-0000-0000-0000DD430000}"/>
    <cellStyle name="Normal 4 3 2 2 2 4 3" xfId="17360" xr:uid="{00000000-0005-0000-0000-0000DE430000}"/>
    <cellStyle name="Normal 4 3 2 2 2 4 3 2" xfId="17361" xr:uid="{00000000-0005-0000-0000-0000DF430000}"/>
    <cellStyle name="Normal 4 3 2 2 2 4 3 2 2" xfId="17362" xr:uid="{00000000-0005-0000-0000-0000E0430000}"/>
    <cellStyle name="Normal 4 3 2 2 2 4 3 2 2 2" xfId="17363" xr:uid="{00000000-0005-0000-0000-0000E1430000}"/>
    <cellStyle name="Normal 4 3 2 2 2 4 3 2 2_QR_TAB_1.4_1.5_1.11" xfId="17364" xr:uid="{00000000-0005-0000-0000-0000E2430000}"/>
    <cellStyle name="Normal 4 3 2 2 2 4 3 2 3" xfId="17365" xr:uid="{00000000-0005-0000-0000-0000E3430000}"/>
    <cellStyle name="Normal 4 3 2 2 2 4 3 2_QR_TAB_1.4_1.5_1.11" xfId="17366" xr:uid="{00000000-0005-0000-0000-0000E4430000}"/>
    <cellStyle name="Normal 4 3 2 2 2 4 3_QR_TAB_1.4_1.5_1.11" xfId="17367" xr:uid="{00000000-0005-0000-0000-0000E5430000}"/>
    <cellStyle name="Normal 4 3 2 2 2 4 4" xfId="17368" xr:uid="{00000000-0005-0000-0000-0000E6430000}"/>
    <cellStyle name="Normal 4 3 2 2 2 4 4 2" xfId="17369" xr:uid="{00000000-0005-0000-0000-0000E7430000}"/>
    <cellStyle name="Normal 4 3 2 2 2 4 4 2 2" xfId="17370" xr:uid="{00000000-0005-0000-0000-0000E8430000}"/>
    <cellStyle name="Normal 4 3 2 2 2 4 4 2_QR_TAB_1.4_1.5_1.11" xfId="17371" xr:uid="{00000000-0005-0000-0000-0000E9430000}"/>
    <cellStyle name="Normal 4 3 2 2 2 4 4 3" xfId="17372" xr:uid="{00000000-0005-0000-0000-0000EA430000}"/>
    <cellStyle name="Normal 4 3 2 2 2 4 4_QR_TAB_1.4_1.5_1.11" xfId="17373" xr:uid="{00000000-0005-0000-0000-0000EB430000}"/>
    <cellStyle name="Normal 4 3 2 2 2 4 5" xfId="17374" xr:uid="{00000000-0005-0000-0000-0000EC430000}"/>
    <cellStyle name="Normal 4 3 2 2 2 4 5 2" xfId="17375" xr:uid="{00000000-0005-0000-0000-0000ED430000}"/>
    <cellStyle name="Normal 4 3 2 2 2 4 5_QR_TAB_1.4_1.5_1.11" xfId="17376" xr:uid="{00000000-0005-0000-0000-0000EE430000}"/>
    <cellStyle name="Normal 4 3 2 2 2 4 6" xfId="17377" xr:uid="{00000000-0005-0000-0000-0000EF430000}"/>
    <cellStyle name="Normal 4 3 2 2 2 4_checks flows" xfId="17378" xr:uid="{00000000-0005-0000-0000-0000F0430000}"/>
    <cellStyle name="Normal 4 3 2 2 2 5" xfId="17379" xr:uid="{00000000-0005-0000-0000-0000F1430000}"/>
    <cellStyle name="Normal 4 3 2 2 2 5 2" xfId="17380" xr:uid="{00000000-0005-0000-0000-0000F2430000}"/>
    <cellStyle name="Normal 4 3 2 2 2 5 2 2" xfId="17381" xr:uid="{00000000-0005-0000-0000-0000F3430000}"/>
    <cellStyle name="Normal 4 3 2 2 2 5 2 2 2" xfId="17382" xr:uid="{00000000-0005-0000-0000-0000F4430000}"/>
    <cellStyle name="Normal 4 3 2 2 2 5 2 2 2 2" xfId="17383" xr:uid="{00000000-0005-0000-0000-0000F5430000}"/>
    <cellStyle name="Normal 4 3 2 2 2 5 2 2 2_QR_TAB_1.4_1.5_1.11" xfId="17384" xr:uid="{00000000-0005-0000-0000-0000F6430000}"/>
    <cellStyle name="Normal 4 3 2 2 2 5 2 2 3" xfId="17385" xr:uid="{00000000-0005-0000-0000-0000F7430000}"/>
    <cellStyle name="Normal 4 3 2 2 2 5 2 2_QR_TAB_1.4_1.5_1.11" xfId="17386" xr:uid="{00000000-0005-0000-0000-0000F8430000}"/>
    <cellStyle name="Normal 4 3 2 2 2 5 2 3" xfId="17387" xr:uid="{00000000-0005-0000-0000-0000F9430000}"/>
    <cellStyle name="Normal 4 3 2 2 2 5 2 3 2" xfId="17388" xr:uid="{00000000-0005-0000-0000-0000FA430000}"/>
    <cellStyle name="Normal 4 3 2 2 2 5 2 3_QR_TAB_1.4_1.5_1.11" xfId="17389" xr:uid="{00000000-0005-0000-0000-0000FB430000}"/>
    <cellStyle name="Normal 4 3 2 2 2 5 2 4" xfId="17390" xr:uid="{00000000-0005-0000-0000-0000FC430000}"/>
    <cellStyle name="Normal 4 3 2 2 2 5 2_QR_TAB_1.4_1.5_1.11" xfId="17391" xr:uid="{00000000-0005-0000-0000-0000FD430000}"/>
    <cellStyle name="Normal 4 3 2 2 2 5 3" xfId="17392" xr:uid="{00000000-0005-0000-0000-0000FE430000}"/>
    <cellStyle name="Normal 4 3 2 2 2 5 3 2" xfId="17393" xr:uid="{00000000-0005-0000-0000-0000FF430000}"/>
    <cellStyle name="Normal 4 3 2 2 2 5 3 2 2" xfId="17394" xr:uid="{00000000-0005-0000-0000-000000440000}"/>
    <cellStyle name="Normal 4 3 2 2 2 5 3 2 2 2" xfId="17395" xr:uid="{00000000-0005-0000-0000-000001440000}"/>
    <cellStyle name="Normal 4 3 2 2 2 5 3 2 2_QR_TAB_1.4_1.5_1.11" xfId="17396" xr:uid="{00000000-0005-0000-0000-000002440000}"/>
    <cellStyle name="Normal 4 3 2 2 2 5 3 2 3" xfId="17397" xr:uid="{00000000-0005-0000-0000-000003440000}"/>
    <cellStyle name="Normal 4 3 2 2 2 5 3 2_QR_TAB_1.4_1.5_1.11" xfId="17398" xr:uid="{00000000-0005-0000-0000-000004440000}"/>
    <cellStyle name="Normal 4 3 2 2 2 5 3_QR_TAB_1.4_1.5_1.11" xfId="17399" xr:uid="{00000000-0005-0000-0000-000005440000}"/>
    <cellStyle name="Normal 4 3 2 2 2 5 4" xfId="17400" xr:uid="{00000000-0005-0000-0000-000006440000}"/>
    <cellStyle name="Normal 4 3 2 2 2 5 4 2" xfId="17401" xr:uid="{00000000-0005-0000-0000-000007440000}"/>
    <cellStyle name="Normal 4 3 2 2 2 5 4 2 2" xfId="17402" xr:uid="{00000000-0005-0000-0000-000008440000}"/>
    <cellStyle name="Normal 4 3 2 2 2 5 4 2_QR_TAB_1.4_1.5_1.11" xfId="17403" xr:uid="{00000000-0005-0000-0000-000009440000}"/>
    <cellStyle name="Normal 4 3 2 2 2 5 4 3" xfId="17404" xr:uid="{00000000-0005-0000-0000-00000A440000}"/>
    <cellStyle name="Normal 4 3 2 2 2 5 4_QR_TAB_1.4_1.5_1.11" xfId="17405" xr:uid="{00000000-0005-0000-0000-00000B440000}"/>
    <cellStyle name="Normal 4 3 2 2 2 5 5" xfId="17406" xr:uid="{00000000-0005-0000-0000-00000C440000}"/>
    <cellStyle name="Normal 4 3 2 2 2 5 5 2" xfId="17407" xr:uid="{00000000-0005-0000-0000-00000D440000}"/>
    <cellStyle name="Normal 4 3 2 2 2 5 5_QR_TAB_1.4_1.5_1.11" xfId="17408" xr:uid="{00000000-0005-0000-0000-00000E440000}"/>
    <cellStyle name="Normal 4 3 2 2 2 5 6" xfId="17409" xr:uid="{00000000-0005-0000-0000-00000F440000}"/>
    <cellStyle name="Normal 4 3 2 2 2 5_checks flows" xfId="17410" xr:uid="{00000000-0005-0000-0000-000010440000}"/>
    <cellStyle name="Normal 4 3 2 2 2 6" xfId="17411" xr:uid="{00000000-0005-0000-0000-000011440000}"/>
    <cellStyle name="Normal 4 3 2 2 2 6 2" xfId="17412" xr:uid="{00000000-0005-0000-0000-000012440000}"/>
    <cellStyle name="Normal 4 3 2 2 2 6 2 2" xfId="17413" xr:uid="{00000000-0005-0000-0000-000013440000}"/>
    <cellStyle name="Normal 4 3 2 2 2 6 2 2 2" xfId="17414" xr:uid="{00000000-0005-0000-0000-000014440000}"/>
    <cellStyle name="Normal 4 3 2 2 2 6 2 2 2 2" xfId="17415" xr:uid="{00000000-0005-0000-0000-000015440000}"/>
    <cellStyle name="Normal 4 3 2 2 2 6 2 2 2_QR_TAB_1.4_1.5_1.11" xfId="17416" xr:uid="{00000000-0005-0000-0000-000016440000}"/>
    <cellStyle name="Normal 4 3 2 2 2 6 2 2 3" xfId="17417" xr:uid="{00000000-0005-0000-0000-000017440000}"/>
    <cellStyle name="Normal 4 3 2 2 2 6 2 2_QR_TAB_1.4_1.5_1.11" xfId="17418" xr:uid="{00000000-0005-0000-0000-000018440000}"/>
    <cellStyle name="Normal 4 3 2 2 2 6 2 3" xfId="17419" xr:uid="{00000000-0005-0000-0000-000019440000}"/>
    <cellStyle name="Normal 4 3 2 2 2 6 2 3 2" xfId="17420" xr:uid="{00000000-0005-0000-0000-00001A440000}"/>
    <cellStyle name="Normal 4 3 2 2 2 6 2 3_QR_TAB_1.4_1.5_1.11" xfId="17421" xr:uid="{00000000-0005-0000-0000-00001B440000}"/>
    <cellStyle name="Normal 4 3 2 2 2 6 2 4" xfId="17422" xr:uid="{00000000-0005-0000-0000-00001C440000}"/>
    <cellStyle name="Normal 4 3 2 2 2 6 2_QR_TAB_1.4_1.5_1.11" xfId="17423" xr:uid="{00000000-0005-0000-0000-00001D440000}"/>
    <cellStyle name="Normal 4 3 2 2 2 6 3" xfId="17424" xr:uid="{00000000-0005-0000-0000-00001E440000}"/>
    <cellStyle name="Normal 4 3 2 2 2 6 3 2" xfId="17425" xr:uid="{00000000-0005-0000-0000-00001F440000}"/>
    <cellStyle name="Normal 4 3 2 2 2 6 3 2 2" xfId="17426" xr:uid="{00000000-0005-0000-0000-000020440000}"/>
    <cellStyle name="Normal 4 3 2 2 2 6 3 2 2 2" xfId="17427" xr:uid="{00000000-0005-0000-0000-000021440000}"/>
    <cellStyle name="Normal 4 3 2 2 2 6 3 2 2_QR_TAB_1.4_1.5_1.11" xfId="17428" xr:uid="{00000000-0005-0000-0000-000022440000}"/>
    <cellStyle name="Normal 4 3 2 2 2 6 3 2 3" xfId="17429" xr:uid="{00000000-0005-0000-0000-000023440000}"/>
    <cellStyle name="Normal 4 3 2 2 2 6 3 2_QR_TAB_1.4_1.5_1.11" xfId="17430" xr:uid="{00000000-0005-0000-0000-000024440000}"/>
    <cellStyle name="Normal 4 3 2 2 2 6 3_QR_TAB_1.4_1.5_1.11" xfId="17431" xr:uid="{00000000-0005-0000-0000-000025440000}"/>
    <cellStyle name="Normal 4 3 2 2 2 6 4" xfId="17432" xr:uid="{00000000-0005-0000-0000-000026440000}"/>
    <cellStyle name="Normal 4 3 2 2 2 6 4 2" xfId="17433" xr:uid="{00000000-0005-0000-0000-000027440000}"/>
    <cellStyle name="Normal 4 3 2 2 2 6 4 2 2" xfId="17434" xr:uid="{00000000-0005-0000-0000-000028440000}"/>
    <cellStyle name="Normal 4 3 2 2 2 6 4 2_QR_TAB_1.4_1.5_1.11" xfId="17435" xr:uid="{00000000-0005-0000-0000-000029440000}"/>
    <cellStyle name="Normal 4 3 2 2 2 6 4 3" xfId="17436" xr:uid="{00000000-0005-0000-0000-00002A440000}"/>
    <cellStyle name="Normal 4 3 2 2 2 6 4_QR_TAB_1.4_1.5_1.11" xfId="17437" xr:uid="{00000000-0005-0000-0000-00002B440000}"/>
    <cellStyle name="Normal 4 3 2 2 2 6 5" xfId="17438" xr:uid="{00000000-0005-0000-0000-00002C440000}"/>
    <cellStyle name="Normal 4 3 2 2 2 6 5 2" xfId="17439" xr:uid="{00000000-0005-0000-0000-00002D440000}"/>
    <cellStyle name="Normal 4 3 2 2 2 6 5_QR_TAB_1.4_1.5_1.11" xfId="17440" xr:uid="{00000000-0005-0000-0000-00002E440000}"/>
    <cellStyle name="Normal 4 3 2 2 2 6 6" xfId="17441" xr:uid="{00000000-0005-0000-0000-00002F440000}"/>
    <cellStyle name="Normal 4 3 2 2 2 6_checks flows" xfId="17442" xr:uid="{00000000-0005-0000-0000-000030440000}"/>
    <cellStyle name="Normal 4 3 2 2 2 7" xfId="17443" xr:uid="{00000000-0005-0000-0000-000031440000}"/>
    <cellStyle name="Normal 4 3 2 2 2 7 2" xfId="17444" xr:uid="{00000000-0005-0000-0000-000032440000}"/>
    <cellStyle name="Normal 4 3 2 2 2 7 2 2" xfId="17445" xr:uid="{00000000-0005-0000-0000-000033440000}"/>
    <cellStyle name="Normal 4 3 2 2 2 7 2 2 2" xfId="17446" xr:uid="{00000000-0005-0000-0000-000034440000}"/>
    <cellStyle name="Normal 4 3 2 2 2 7 2 2 2 2" xfId="17447" xr:uid="{00000000-0005-0000-0000-000035440000}"/>
    <cellStyle name="Normal 4 3 2 2 2 7 2 2 2_QR_TAB_1.4_1.5_1.11" xfId="17448" xr:uid="{00000000-0005-0000-0000-000036440000}"/>
    <cellStyle name="Normal 4 3 2 2 2 7 2 2 3" xfId="17449" xr:uid="{00000000-0005-0000-0000-000037440000}"/>
    <cellStyle name="Normal 4 3 2 2 2 7 2 2_QR_TAB_1.4_1.5_1.11" xfId="17450" xr:uid="{00000000-0005-0000-0000-000038440000}"/>
    <cellStyle name="Normal 4 3 2 2 2 7 2 3" xfId="17451" xr:uid="{00000000-0005-0000-0000-000039440000}"/>
    <cellStyle name="Normal 4 3 2 2 2 7 2 3 2" xfId="17452" xr:uid="{00000000-0005-0000-0000-00003A440000}"/>
    <cellStyle name="Normal 4 3 2 2 2 7 2 3_QR_TAB_1.4_1.5_1.11" xfId="17453" xr:uid="{00000000-0005-0000-0000-00003B440000}"/>
    <cellStyle name="Normal 4 3 2 2 2 7 2 4" xfId="17454" xr:uid="{00000000-0005-0000-0000-00003C440000}"/>
    <cellStyle name="Normal 4 3 2 2 2 7 2_QR_TAB_1.4_1.5_1.11" xfId="17455" xr:uid="{00000000-0005-0000-0000-00003D440000}"/>
    <cellStyle name="Normal 4 3 2 2 2 7 3" xfId="17456" xr:uid="{00000000-0005-0000-0000-00003E440000}"/>
    <cellStyle name="Normal 4 3 2 2 2 7 3 2" xfId="17457" xr:uid="{00000000-0005-0000-0000-00003F440000}"/>
    <cellStyle name="Normal 4 3 2 2 2 7 3 2 2" xfId="17458" xr:uid="{00000000-0005-0000-0000-000040440000}"/>
    <cellStyle name="Normal 4 3 2 2 2 7 3 2_QR_TAB_1.4_1.5_1.11" xfId="17459" xr:uid="{00000000-0005-0000-0000-000041440000}"/>
    <cellStyle name="Normal 4 3 2 2 2 7 3 3" xfId="17460" xr:uid="{00000000-0005-0000-0000-000042440000}"/>
    <cellStyle name="Normal 4 3 2 2 2 7 3_QR_TAB_1.4_1.5_1.11" xfId="17461" xr:uid="{00000000-0005-0000-0000-000043440000}"/>
    <cellStyle name="Normal 4 3 2 2 2 7 4" xfId="17462" xr:uid="{00000000-0005-0000-0000-000044440000}"/>
    <cellStyle name="Normal 4 3 2 2 2 7 4 2" xfId="17463" xr:uid="{00000000-0005-0000-0000-000045440000}"/>
    <cellStyle name="Normal 4 3 2 2 2 7 4_QR_TAB_1.4_1.5_1.11" xfId="17464" xr:uid="{00000000-0005-0000-0000-000046440000}"/>
    <cellStyle name="Normal 4 3 2 2 2 7 5" xfId="17465" xr:uid="{00000000-0005-0000-0000-000047440000}"/>
    <cellStyle name="Normal 4 3 2 2 2 7_checks flows" xfId="17466" xr:uid="{00000000-0005-0000-0000-000048440000}"/>
    <cellStyle name="Normal 4 3 2 2 2 8" xfId="17467" xr:uid="{00000000-0005-0000-0000-000049440000}"/>
    <cellStyle name="Normal 4 3 2 2 2 8 2" xfId="17468" xr:uid="{00000000-0005-0000-0000-00004A440000}"/>
    <cellStyle name="Normal 4 3 2 2 2 8 2 2" xfId="17469" xr:uid="{00000000-0005-0000-0000-00004B440000}"/>
    <cellStyle name="Normal 4 3 2 2 2 8 2 2 2" xfId="17470" xr:uid="{00000000-0005-0000-0000-00004C440000}"/>
    <cellStyle name="Normal 4 3 2 2 2 8 2 2_QR_TAB_1.4_1.5_1.11" xfId="17471" xr:uid="{00000000-0005-0000-0000-00004D440000}"/>
    <cellStyle name="Normal 4 3 2 2 2 8 2 3" xfId="17472" xr:uid="{00000000-0005-0000-0000-00004E440000}"/>
    <cellStyle name="Normal 4 3 2 2 2 8 2_QR_TAB_1.4_1.5_1.11" xfId="17473" xr:uid="{00000000-0005-0000-0000-00004F440000}"/>
    <cellStyle name="Normal 4 3 2 2 2 8 3" xfId="17474" xr:uid="{00000000-0005-0000-0000-000050440000}"/>
    <cellStyle name="Normal 4 3 2 2 2 8 3 2" xfId="17475" xr:uid="{00000000-0005-0000-0000-000051440000}"/>
    <cellStyle name="Normal 4 3 2 2 2 8 3_QR_TAB_1.4_1.5_1.11" xfId="17476" xr:uid="{00000000-0005-0000-0000-000052440000}"/>
    <cellStyle name="Normal 4 3 2 2 2 8 4" xfId="17477" xr:uid="{00000000-0005-0000-0000-000053440000}"/>
    <cellStyle name="Normal 4 3 2 2 2 8_QR_TAB_1.4_1.5_1.11" xfId="17478" xr:uid="{00000000-0005-0000-0000-000054440000}"/>
    <cellStyle name="Normal 4 3 2 2 2 9" xfId="17479" xr:uid="{00000000-0005-0000-0000-000055440000}"/>
    <cellStyle name="Normal 4 3 2 2 2 9 2" xfId="17480" xr:uid="{00000000-0005-0000-0000-000056440000}"/>
    <cellStyle name="Normal 4 3 2 2 2 9 2 2" xfId="17481" xr:uid="{00000000-0005-0000-0000-000057440000}"/>
    <cellStyle name="Normal 4 3 2 2 2 9 2 2 2" xfId="17482" xr:uid="{00000000-0005-0000-0000-000058440000}"/>
    <cellStyle name="Normal 4 3 2 2 2 9 2 2_QR_TAB_1.4_1.5_1.11" xfId="17483" xr:uid="{00000000-0005-0000-0000-000059440000}"/>
    <cellStyle name="Normal 4 3 2 2 2 9 2 3" xfId="17484" xr:uid="{00000000-0005-0000-0000-00005A440000}"/>
    <cellStyle name="Normal 4 3 2 2 2 9 2_QR_TAB_1.4_1.5_1.11" xfId="17485" xr:uid="{00000000-0005-0000-0000-00005B440000}"/>
    <cellStyle name="Normal 4 3 2 2 2 9_QR_TAB_1.4_1.5_1.11" xfId="17486" xr:uid="{00000000-0005-0000-0000-00005C440000}"/>
    <cellStyle name="Normal 4 3 2 2 2_checks flows" xfId="17487" xr:uid="{00000000-0005-0000-0000-00005D440000}"/>
    <cellStyle name="Normal 4 3 2 2 3" xfId="17488" xr:uid="{00000000-0005-0000-0000-00005E440000}"/>
    <cellStyle name="Normal 4 3 2 2 3 2" xfId="17489" xr:uid="{00000000-0005-0000-0000-00005F440000}"/>
    <cellStyle name="Normal 4 3 2 2 3 2 2" xfId="17490" xr:uid="{00000000-0005-0000-0000-000060440000}"/>
    <cellStyle name="Normal 4 3 2 2 3 2 2 2" xfId="17491" xr:uid="{00000000-0005-0000-0000-000061440000}"/>
    <cellStyle name="Normal 4 3 2 2 3 2 2 2 2" xfId="17492" xr:uid="{00000000-0005-0000-0000-000062440000}"/>
    <cellStyle name="Normal 4 3 2 2 3 2 2 2 2 2" xfId="17493" xr:uid="{00000000-0005-0000-0000-000063440000}"/>
    <cellStyle name="Normal 4 3 2 2 3 2 2 2 2_QR_TAB_1.4_1.5_1.11" xfId="17494" xr:uid="{00000000-0005-0000-0000-000064440000}"/>
    <cellStyle name="Normal 4 3 2 2 3 2 2 2 3" xfId="17495" xr:uid="{00000000-0005-0000-0000-000065440000}"/>
    <cellStyle name="Normal 4 3 2 2 3 2 2 2_QR_TAB_1.4_1.5_1.11" xfId="17496" xr:uid="{00000000-0005-0000-0000-000066440000}"/>
    <cellStyle name="Normal 4 3 2 2 3 2 2 3" xfId="17497" xr:uid="{00000000-0005-0000-0000-000067440000}"/>
    <cellStyle name="Normal 4 3 2 2 3 2 2 3 2" xfId="17498" xr:uid="{00000000-0005-0000-0000-000068440000}"/>
    <cellStyle name="Normal 4 3 2 2 3 2 2 3_QR_TAB_1.4_1.5_1.11" xfId="17499" xr:uid="{00000000-0005-0000-0000-000069440000}"/>
    <cellStyle name="Normal 4 3 2 2 3 2 2 4" xfId="17500" xr:uid="{00000000-0005-0000-0000-00006A440000}"/>
    <cellStyle name="Normal 4 3 2 2 3 2 2_QR_TAB_1.4_1.5_1.11" xfId="17501" xr:uid="{00000000-0005-0000-0000-00006B440000}"/>
    <cellStyle name="Normal 4 3 2 2 3 2 3" xfId="17502" xr:uid="{00000000-0005-0000-0000-00006C440000}"/>
    <cellStyle name="Normal 4 3 2 2 3 2 3 2" xfId="17503" xr:uid="{00000000-0005-0000-0000-00006D440000}"/>
    <cellStyle name="Normal 4 3 2 2 3 2 3 2 2" xfId="17504" xr:uid="{00000000-0005-0000-0000-00006E440000}"/>
    <cellStyle name="Normal 4 3 2 2 3 2 3 2 2 2" xfId="17505" xr:uid="{00000000-0005-0000-0000-00006F440000}"/>
    <cellStyle name="Normal 4 3 2 2 3 2 3 2 2_QR_TAB_1.4_1.5_1.11" xfId="17506" xr:uid="{00000000-0005-0000-0000-000070440000}"/>
    <cellStyle name="Normal 4 3 2 2 3 2 3 2 3" xfId="17507" xr:uid="{00000000-0005-0000-0000-000071440000}"/>
    <cellStyle name="Normal 4 3 2 2 3 2 3 2_QR_TAB_1.4_1.5_1.11" xfId="17508" xr:uid="{00000000-0005-0000-0000-000072440000}"/>
    <cellStyle name="Normal 4 3 2 2 3 2 3_QR_TAB_1.4_1.5_1.11" xfId="17509" xr:uid="{00000000-0005-0000-0000-000073440000}"/>
    <cellStyle name="Normal 4 3 2 2 3 2 4" xfId="17510" xr:uid="{00000000-0005-0000-0000-000074440000}"/>
    <cellStyle name="Normal 4 3 2 2 3 2 4 2" xfId="17511" xr:uid="{00000000-0005-0000-0000-000075440000}"/>
    <cellStyle name="Normal 4 3 2 2 3 2 4 2 2" xfId="17512" xr:uid="{00000000-0005-0000-0000-000076440000}"/>
    <cellStyle name="Normal 4 3 2 2 3 2 4 2_QR_TAB_1.4_1.5_1.11" xfId="17513" xr:uid="{00000000-0005-0000-0000-000077440000}"/>
    <cellStyle name="Normal 4 3 2 2 3 2 4 3" xfId="17514" xr:uid="{00000000-0005-0000-0000-000078440000}"/>
    <cellStyle name="Normal 4 3 2 2 3 2 4_QR_TAB_1.4_1.5_1.11" xfId="17515" xr:uid="{00000000-0005-0000-0000-000079440000}"/>
    <cellStyle name="Normal 4 3 2 2 3 2 5" xfId="17516" xr:uid="{00000000-0005-0000-0000-00007A440000}"/>
    <cellStyle name="Normal 4 3 2 2 3 2 5 2" xfId="17517" xr:uid="{00000000-0005-0000-0000-00007B440000}"/>
    <cellStyle name="Normal 4 3 2 2 3 2 5_QR_TAB_1.4_1.5_1.11" xfId="17518" xr:uid="{00000000-0005-0000-0000-00007C440000}"/>
    <cellStyle name="Normal 4 3 2 2 3 2 6" xfId="17519" xr:uid="{00000000-0005-0000-0000-00007D440000}"/>
    <cellStyle name="Normal 4 3 2 2 3 2_checks flows" xfId="17520" xr:uid="{00000000-0005-0000-0000-00007E440000}"/>
    <cellStyle name="Normal 4 3 2 2 3 3" xfId="17521" xr:uid="{00000000-0005-0000-0000-00007F440000}"/>
    <cellStyle name="Normal 4 3 2 2 3 3 2" xfId="17522" xr:uid="{00000000-0005-0000-0000-000080440000}"/>
    <cellStyle name="Normal 4 3 2 2 3 3 2 2" xfId="17523" xr:uid="{00000000-0005-0000-0000-000081440000}"/>
    <cellStyle name="Normal 4 3 2 2 3 3 2 2 2" xfId="17524" xr:uid="{00000000-0005-0000-0000-000082440000}"/>
    <cellStyle name="Normal 4 3 2 2 3 3 2 2 2 2" xfId="17525" xr:uid="{00000000-0005-0000-0000-000083440000}"/>
    <cellStyle name="Normal 4 3 2 2 3 3 2 2 2_QR_TAB_1.4_1.5_1.11" xfId="17526" xr:uid="{00000000-0005-0000-0000-000084440000}"/>
    <cellStyle name="Normal 4 3 2 2 3 3 2 2 3" xfId="17527" xr:uid="{00000000-0005-0000-0000-000085440000}"/>
    <cellStyle name="Normal 4 3 2 2 3 3 2 2_QR_TAB_1.4_1.5_1.11" xfId="17528" xr:uid="{00000000-0005-0000-0000-000086440000}"/>
    <cellStyle name="Normal 4 3 2 2 3 3 2 3" xfId="17529" xr:uid="{00000000-0005-0000-0000-000087440000}"/>
    <cellStyle name="Normal 4 3 2 2 3 3 2 3 2" xfId="17530" xr:uid="{00000000-0005-0000-0000-000088440000}"/>
    <cellStyle name="Normal 4 3 2 2 3 3 2 3_QR_TAB_1.4_1.5_1.11" xfId="17531" xr:uid="{00000000-0005-0000-0000-000089440000}"/>
    <cellStyle name="Normal 4 3 2 2 3 3 2 4" xfId="17532" xr:uid="{00000000-0005-0000-0000-00008A440000}"/>
    <cellStyle name="Normal 4 3 2 2 3 3 2_QR_TAB_1.4_1.5_1.11" xfId="17533" xr:uid="{00000000-0005-0000-0000-00008B440000}"/>
    <cellStyle name="Normal 4 3 2 2 3 3 3" xfId="17534" xr:uid="{00000000-0005-0000-0000-00008C440000}"/>
    <cellStyle name="Normal 4 3 2 2 3 3 3 2" xfId="17535" xr:uid="{00000000-0005-0000-0000-00008D440000}"/>
    <cellStyle name="Normal 4 3 2 2 3 3 3 2 2" xfId="17536" xr:uid="{00000000-0005-0000-0000-00008E440000}"/>
    <cellStyle name="Normal 4 3 2 2 3 3 3 2_QR_TAB_1.4_1.5_1.11" xfId="17537" xr:uid="{00000000-0005-0000-0000-00008F440000}"/>
    <cellStyle name="Normal 4 3 2 2 3 3 3 3" xfId="17538" xr:uid="{00000000-0005-0000-0000-000090440000}"/>
    <cellStyle name="Normal 4 3 2 2 3 3 3_QR_TAB_1.4_1.5_1.11" xfId="17539" xr:uid="{00000000-0005-0000-0000-000091440000}"/>
    <cellStyle name="Normal 4 3 2 2 3 3 4" xfId="17540" xr:uid="{00000000-0005-0000-0000-000092440000}"/>
    <cellStyle name="Normal 4 3 2 2 3 3 4 2" xfId="17541" xr:uid="{00000000-0005-0000-0000-000093440000}"/>
    <cellStyle name="Normal 4 3 2 2 3 3 4_QR_TAB_1.4_1.5_1.11" xfId="17542" xr:uid="{00000000-0005-0000-0000-000094440000}"/>
    <cellStyle name="Normal 4 3 2 2 3 3 5" xfId="17543" xr:uid="{00000000-0005-0000-0000-000095440000}"/>
    <cellStyle name="Normal 4 3 2 2 3 3_checks flows" xfId="17544" xr:uid="{00000000-0005-0000-0000-000096440000}"/>
    <cellStyle name="Normal 4 3 2 2 3 4" xfId="17545" xr:uid="{00000000-0005-0000-0000-000097440000}"/>
    <cellStyle name="Normal 4 3 2 2 3 4 2" xfId="17546" xr:uid="{00000000-0005-0000-0000-000098440000}"/>
    <cellStyle name="Normal 4 3 2 2 3 4 2 2" xfId="17547" xr:uid="{00000000-0005-0000-0000-000099440000}"/>
    <cellStyle name="Normal 4 3 2 2 3 4 2 2 2" xfId="17548" xr:uid="{00000000-0005-0000-0000-00009A440000}"/>
    <cellStyle name="Normal 4 3 2 2 3 4 2 2_QR_TAB_1.4_1.5_1.11" xfId="17549" xr:uid="{00000000-0005-0000-0000-00009B440000}"/>
    <cellStyle name="Normal 4 3 2 2 3 4 2 3" xfId="17550" xr:uid="{00000000-0005-0000-0000-00009C440000}"/>
    <cellStyle name="Normal 4 3 2 2 3 4 2_QR_TAB_1.4_1.5_1.11" xfId="17551" xr:uid="{00000000-0005-0000-0000-00009D440000}"/>
    <cellStyle name="Normal 4 3 2 2 3 4 3" xfId="17552" xr:uid="{00000000-0005-0000-0000-00009E440000}"/>
    <cellStyle name="Normal 4 3 2 2 3 4 3 2" xfId="17553" xr:uid="{00000000-0005-0000-0000-00009F440000}"/>
    <cellStyle name="Normal 4 3 2 2 3 4 3_QR_TAB_1.4_1.5_1.11" xfId="17554" xr:uid="{00000000-0005-0000-0000-0000A0440000}"/>
    <cellStyle name="Normal 4 3 2 2 3 4 4" xfId="17555" xr:uid="{00000000-0005-0000-0000-0000A1440000}"/>
    <cellStyle name="Normal 4 3 2 2 3 4_QR_TAB_1.4_1.5_1.11" xfId="17556" xr:uid="{00000000-0005-0000-0000-0000A2440000}"/>
    <cellStyle name="Normal 4 3 2 2 3 5" xfId="17557" xr:uid="{00000000-0005-0000-0000-0000A3440000}"/>
    <cellStyle name="Normal 4 3 2 2 3 5 2" xfId="17558" xr:uid="{00000000-0005-0000-0000-0000A4440000}"/>
    <cellStyle name="Normal 4 3 2 2 3 5 2 2" xfId="17559" xr:uid="{00000000-0005-0000-0000-0000A5440000}"/>
    <cellStyle name="Normal 4 3 2 2 3 5 2 2 2" xfId="17560" xr:uid="{00000000-0005-0000-0000-0000A6440000}"/>
    <cellStyle name="Normal 4 3 2 2 3 5 2 2_QR_TAB_1.4_1.5_1.11" xfId="17561" xr:uid="{00000000-0005-0000-0000-0000A7440000}"/>
    <cellStyle name="Normal 4 3 2 2 3 5 2 3" xfId="17562" xr:uid="{00000000-0005-0000-0000-0000A8440000}"/>
    <cellStyle name="Normal 4 3 2 2 3 5 2_QR_TAB_1.4_1.5_1.11" xfId="17563" xr:uid="{00000000-0005-0000-0000-0000A9440000}"/>
    <cellStyle name="Normal 4 3 2 2 3 5_QR_TAB_1.4_1.5_1.11" xfId="17564" xr:uid="{00000000-0005-0000-0000-0000AA440000}"/>
    <cellStyle name="Normal 4 3 2 2 3 6" xfId="17565" xr:uid="{00000000-0005-0000-0000-0000AB440000}"/>
    <cellStyle name="Normal 4 3 2 2 3 6 2" xfId="17566" xr:uid="{00000000-0005-0000-0000-0000AC440000}"/>
    <cellStyle name="Normal 4 3 2 2 3 6 2 2" xfId="17567" xr:uid="{00000000-0005-0000-0000-0000AD440000}"/>
    <cellStyle name="Normal 4 3 2 2 3 6 2_QR_TAB_1.4_1.5_1.11" xfId="17568" xr:uid="{00000000-0005-0000-0000-0000AE440000}"/>
    <cellStyle name="Normal 4 3 2 2 3 6 3" xfId="17569" xr:uid="{00000000-0005-0000-0000-0000AF440000}"/>
    <cellStyle name="Normal 4 3 2 2 3 6_QR_TAB_1.4_1.5_1.11" xfId="17570" xr:uid="{00000000-0005-0000-0000-0000B0440000}"/>
    <cellStyle name="Normal 4 3 2 2 3 7" xfId="17571" xr:uid="{00000000-0005-0000-0000-0000B1440000}"/>
    <cellStyle name="Normal 4 3 2 2 3 7 2" xfId="17572" xr:uid="{00000000-0005-0000-0000-0000B2440000}"/>
    <cellStyle name="Normal 4 3 2 2 3 7_QR_TAB_1.4_1.5_1.11" xfId="17573" xr:uid="{00000000-0005-0000-0000-0000B3440000}"/>
    <cellStyle name="Normal 4 3 2 2 3 8" xfId="17574" xr:uid="{00000000-0005-0000-0000-0000B4440000}"/>
    <cellStyle name="Normal 4 3 2 2 3_checks flows" xfId="17575" xr:uid="{00000000-0005-0000-0000-0000B5440000}"/>
    <cellStyle name="Normal 4 3 2 2 4" xfId="17576" xr:uid="{00000000-0005-0000-0000-0000B6440000}"/>
    <cellStyle name="Normal 4 3 2 2 4 2" xfId="17577" xr:uid="{00000000-0005-0000-0000-0000B7440000}"/>
    <cellStyle name="Normal 4 3 2 2 4 2 2" xfId="17578" xr:uid="{00000000-0005-0000-0000-0000B8440000}"/>
    <cellStyle name="Normal 4 3 2 2 4 2 2 2" xfId="17579" xr:uid="{00000000-0005-0000-0000-0000B9440000}"/>
    <cellStyle name="Normal 4 3 2 2 4 2 2 2 2" xfId="17580" xr:uid="{00000000-0005-0000-0000-0000BA440000}"/>
    <cellStyle name="Normal 4 3 2 2 4 2 2 2_QR_TAB_1.4_1.5_1.11" xfId="17581" xr:uid="{00000000-0005-0000-0000-0000BB440000}"/>
    <cellStyle name="Normal 4 3 2 2 4 2 2 3" xfId="17582" xr:uid="{00000000-0005-0000-0000-0000BC440000}"/>
    <cellStyle name="Normal 4 3 2 2 4 2 2_QR_TAB_1.4_1.5_1.11" xfId="17583" xr:uid="{00000000-0005-0000-0000-0000BD440000}"/>
    <cellStyle name="Normal 4 3 2 2 4 2 3" xfId="17584" xr:uid="{00000000-0005-0000-0000-0000BE440000}"/>
    <cellStyle name="Normal 4 3 2 2 4 2 3 2" xfId="17585" xr:uid="{00000000-0005-0000-0000-0000BF440000}"/>
    <cellStyle name="Normal 4 3 2 2 4 2 3_QR_TAB_1.4_1.5_1.11" xfId="17586" xr:uid="{00000000-0005-0000-0000-0000C0440000}"/>
    <cellStyle name="Normal 4 3 2 2 4 2 4" xfId="17587" xr:uid="{00000000-0005-0000-0000-0000C1440000}"/>
    <cellStyle name="Normal 4 3 2 2 4 2_QR_TAB_1.4_1.5_1.11" xfId="17588" xr:uid="{00000000-0005-0000-0000-0000C2440000}"/>
    <cellStyle name="Normal 4 3 2 2 4 3" xfId="17589" xr:uid="{00000000-0005-0000-0000-0000C3440000}"/>
    <cellStyle name="Normal 4 3 2 2 4 3 2" xfId="17590" xr:uid="{00000000-0005-0000-0000-0000C4440000}"/>
    <cellStyle name="Normal 4 3 2 2 4 3 2 2" xfId="17591" xr:uid="{00000000-0005-0000-0000-0000C5440000}"/>
    <cellStyle name="Normal 4 3 2 2 4 3 2 2 2" xfId="17592" xr:uid="{00000000-0005-0000-0000-0000C6440000}"/>
    <cellStyle name="Normal 4 3 2 2 4 3 2 2_QR_TAB_1.4_1.5_1.11" xfId="17593" xr:uid="{00000000-0005-0000-0000-0000C7440000}"/>
    <cellStyle name="Normal 4 3 2 2 4 3 2 3" xfId="17594" xr:uid="{00000000-0005-0000-0000-0000C8440000}"/>
    <cellStyle name="Normal 4 3 2 2 4 3 2_QR_TAB_1.4_1.5_1.11" xfId="17595" xr:uid="{00000000-0005-0000-0000-0000C9440000}"/>
    <cellStyle name="Normal 4 3 2 2 4 3_QR_TAB_1.4_1.5_1.11" xfId="17596" xr:uid="{00000000-0005-0000-0000-0000CA440000}"/>
    <cellStyle name="Normal 4 3 2 2 4 4" xfId="17597" xr:uid="{00000000-0005-0000-0000-0000CB440000}"/>
    <cellStyle name="Normal 4 3 2 2 4 4 2" xfId="17598" xr:uid="{00000000-0005-0000-0000-0000CC440000}"/>
    <cellStyle name="Normal 4 3 2 2 4 4 2 2" xfId="17599" xr:uid="{00000000-0005-0000-0000-0000CD440000}"/>
    <cellStyle name="Normal 4 3 2 2 4 4 2_QR_TAB_1.4_1.5_1.11" xfId="17600" xr:uid="{00000000-0005-0000-0000-0000CE440000}"/>
    <cellStyle name="Normal 4 3 2 2 4 4 3" xfId="17601" xr:uid="{00000000-0005-0000-0000-0000CF440000}"/>
    <cellStyle name="Normal 4 3 2 2 4 4_QR_TAB_1.4_1.5_1.11" xfId="17602" xr:uid="{00000000-0005-0000-0000-0000D0440000}"/>
    <cellStyle name="Normal 4 3 2 2 4 5" xfId="17603" xr:uid="{00000000-0005-0000-0000-0000D1440000}"/>
    <cellStyle name="Normal 4 3 2 2 4 5 2" xfId="17604" xr:uid="{00000000-0005-0000-0000-0000D2440000}"/>
    <cellStyle name="Normal 4 3 2 2 4 5_QR_TAB_1.4_1.5_1.11" xfId="17605" xr:uid="{00000000-0005-0000-0000-0000D3440000}"/>
    <cellStyle name="Normal 4 3 2 2 4 6" xfId="17606" xr:uid="{00000000-0005-0000-0000-0000D4440000}"/>
    <cellStyle name="Normal 4 3 2 2 4_checks flows" xfId="17607" xr:uid="{00000000-0005-0000-0000-0000D5440000}"/>
    <cellStyle name="Normal 4 3 2 2 5" xfId="17608" xr:uid="{00000000-0005-0000-0000-0000D6440000}"/>
    <cellStyle name="Normal 4 3 2 2 5 2" xfId="17609" xr:uid="{00000000-0005-0000-0000-0000D7440000}"/>
    <cellStyle name="Normal 4 3 2 2 5 2 2" xfId="17610" xr:uid="{00000000-0005-0000-0000-0000D8440000}"/>
    <cellStyle name="Normal 4 3 2 2 5 2 2 2" xfId="17611" xr:uid="{00000000-0005-0000-0000-0000D9440000}"/>
    <cellStyle name="Normal 4 3 2 2 5 2 2 2 2" xfId="17612" xr:uid="{00000000-0005-0000-0000-0000DA440000}"/>
    <cellStyle name="Normal 4 3 2 2 5 2 2 2_QR_TAB_1.4_1.5_1.11" xfId="17613" xr:uid="{00000000-0005-0000-0000-0000DB440000}"/>
    <cellStyle name="Normal 4 3 2 2 5 2 2 3" xfId="17614" xr:uid="{00000000-0005-0000-0000-0000DC440000}"/>
    <cellStyle name="Normal 4 3 2 2 5 2 2_QR_TAB_1.4_1.5_1.11" xfId="17615" xr:uid="{00000000-0005-0000-0000-0000DD440000}"/>
    <cellStyle name="Normal 4 3 2 2 5 2 3" xfId="17616" xr:uid="{00000000-0005-0000-0000-0000DE440000}"/>
    <cellStyle name="Normal 4 3 2 2 5 2 3 2" xfId="17617" xr:uid="{00000000-0005-0000-0000-0000DF440000}"/>
    <cellStyle name="Normal 4 3 2 2 5 2 3_QR_TAB_1.4_1.5_1.11" xfId="17618" xr:uid="{00000000-0005-0000-0000-0000E0440000}"/>
    <cellStyle name="Normal 4 3 2 2 5 2 4" xfId="17619" xr:uid="{00000000-0005-0000-0000-0000E1440000}"/>
    <cellStyle name="Normal 4 3 2 2 5 2_QR_TAB_1.4_1.5_1.11" xfId="17620" xr:uid="{00000000-0005-0000-0000-0000E2440000}"/>
    <cellStyle name="Normal 4 3 2 2 5 3" xfId="17621" xr:uid="{00000000-0005-0000-0000-0000E3440000}"/>
    <cellStyle name="Normal 4 3 2 2 5 3 2" xfId="17622" xr:uid="{00000000-0005-0000-0000-0000E4440000}"/>
    <cellStyle name="Normal 4 3 2 2 5 3 2 2" xfId="17623" xr:uid="{00000000-0005-0000-0000-0000E5440000}"/>
    <cellStyle name="Normal 4 3 2 2 5 3 2 2 2" xfId="17624" xr:uid="{00000000-0005-0000-0000-0000E6440000}"/>
    <cellStyle name="Normal 4 3 2 2 5 3 2 2_QR_TAB_1.4_1.5_1.11" xfId="17625" xr:uid="{00000000-0005-0000-0000-0000E7440000}"/>
    <cellStyle name="Normal 4 3 2 2 5 3 2 3" xfId="17626" xr:uid="{00000000-0005-0000-0000-0000E8440000}"/>
    <cellStyle name="Normal 4 3 2 2 5 3 2_QR_TAB_1.4_1.5_1.11" xfId="17627" xr:uid="{00000000-0005-0000-0000-0000E9440000}"/>
    <cellStyle name="Normal 4 3 2 2 5 3_QR_TAB_1.4_1.5_1.11" xfId="17628" xr:uid="{00000000-0005-0000-0000-0000EA440000}"/>
    <cellStyle name="Normal 4 3 2 2 5 4" xfId="17629" xr:uid="{00000000-0005-0000-0000-0000EB440000}"/>
    <cellStyle name="Normal 4 3 2 2 5 4 2" xfId="17630" xr:uid="{00000000-0005-0000-0000-0000EC440000}"/>
    <cellStyle name="Normal 4 3 2 2 5 4 2 2" xfId="17631" xr:uid="{00000000-0005-0000-0000-0000ED440000}"/>
    <cellStyle name="Normal 4 3 2 2 5 4 2_QR_TAB_1.4_1.5_1.11" xfId="17632" xr:uid="{00000000-0005-0000-0000-0000EE440000}"/>
    <cellStyle name="Normal 4 3 2 2 5 4 3" xfId="17633" xr:uid="{00000000-0005-0000-0000-0000EF440000}"/>
    <cellStyle name="Normal 4 3 2 2 5 4_QR_TAB_1.4_1.5_1.11" xfId="17634" xr:uid="{00000000-0005-0000-0000-0000F0440000}"/>
    <cellStyle name="Normal 4 3 2 2 5 5" xfId="17635" xr:uid="{00000000-0005-0000-0000-0000F1440000}"/>
    <cellStyle name="Normal 4 3 2 2 5 5 2" xfId="17636" xr:uid="{00000000-0005-0000-0000-0000F2440000}"/>
    <cellStyle name="Normal 4 3 2 2 5 5_QR_TAB_1.4_1.5_1.11" xfId="17637" xr:uid="{00000000-0005-0000-0000-0000F3440000}"/>
    <cellStyle name="Normal 4 3 2 2 5 6" xfId="17638" xr:uid="{00000000-0005-0000-0000-0000F4440000}"/>
    <cellStyle name="Normal 4 3 2 2 5_checks flows" xfId="17639" xr:uid="{00000000-0005-0000-0000-0000F5440000}"/>
    <cellStyle name="Normal 4 3 2 2 6" xfId="17640" xr:uid="{00000000-0005-0000-0000-0000F6440000}"/>
    <cellStyle name="Normal 4 3 2 2 6 2" xfId="17641" xr:uid="{00000000-0005-0000-0000-0000F7440000}"/>
    <cellStyle name="Normal 4 3 2 2 6 2 2" xfId="17642" xr:uid="{00000000-0005-0000-0000-0000F8440000}"/>
    <cellStyle name="Normal 4 3 2 2 6 2 2 2" xfId="17643" xr:uid="{00000000-0005-0000-0000-0000F9440000}"/>
    <cellStyle name="Normal 4 3 2 2 6 2 2 2 2" xfId="17644" xr:uid="{00000000-0005-0000-0000-0000FA440000}"/>
    <cellStyle name="Normal 4 3 2 2 6 2 2 2_QR_TAB_1.4_1.5_1.11" xfId="17645" xr:uid="{00000000-0005-0000-0000-0000FB440000}"/>
    <cellStyle name="Normal 4 3 2 2 6 2 2 3" xfId="17646" xr:uid="{00000000-0005-0000-0000-0000FC440000}"/>
    <cellStyle name="Normal 4 3 2 2 6 2 2_QR_TAB_1.4_1.5_1.11" xfId="17647" xr:uid="{00000000-0005-0000-0000-0000FD440000}"/>
    <cellStyle name="Normal 4 3 2 2 6 2 3" xfId="17648" xr:uid="{00000000-0005-0000-0000-0000FE440000}"/>
    <cellStyle name="Normal 4 3 2 2 6 2 3 2" xfId="17649" xr:uid="{00000000-0005-0000-0000-0000FF440000}"/>
    <cellStyle name="Normal 4 3 2 2 6 2 3_QR_TAB_1.4_1.5_1.11" xfId="17650" xr:uid="{00000000-0005-0000-0000-000000450000}"/>
    <cellStyle name="Normal 4 3 2 2 6 2 4" xfId="17651" xr:uid="{00000000-0005-0000-0000-000001450000}"/>
    <cellStyle name="Normal 4 3 2 2 6 2_QR_TAB_1.4_1.5_1.11" xfId="17652" xr:uid="{00000000-0005-0000-0000-000002450000}"/>
    <cellStyle name="Normal 4 3 2 2 6 3" xfId="17653" xr:uid="{00000000-0005-0000-0000-000003450000}"/>
    <cellStyle name="Normal 4 3 2 2 6 3 2" xfId="17654" xr:uid="{00000000-0005-0000-0000-000004450000}"/>
    <cellStyle name="Normal 4 3 2 2 6 3 2 2" xfId="17655" xr:uid="{00000000-0005-0000-0000-000005450000}"/>
    <cellStyle name="Normal 4 3 2 2 6 3 2 2 2" xfId="17656" xr:uid="{00000000-0005-0000-0000-000006450000}"/>
    <cellStyle name="Normal 4 3 2 2 6 3 2 2_QR_TAB_1.4_1.5_1.11" xfId="17657" xr:uid="{00000000-0005-0000-0000-000007450000}"/>
    <cellStyle name="Normal 4 3 2 2 6 3 2 3" xfId="17658" xr:uid="{00000000-0005-0000-0000-000008450000}"/>
    <cellStyle name="Normal 4 3 2 2 6 3 2_QR_TAB_1.4_1.5_1.11" xfId="17659" xr:uid="{00000000-0005-0000-0000-000009450000}"/>
    <cellStyle name="Normal 4 3 2 2 6 3_QR_TAB_1.4_1.5_1.11" xfId="17660" xr:uid="{00000000-0005-0000-0000-00000A450000}"/>
    <cellStyle name="Normal 4 3 2 2 6 4" xfId="17661" xr:uid="{00000000-0005-0000-0000-00000B450000}"/>
    <cellStyle name="Normal 4 3 2 2 6 4 2" xfId="17662" xr:uid="{00000000-0005-0000-0000-00000C450000}"/>
    <cellStyle name="Normal 4 3 2 2 6 4 2 2" xfId="17663" xr:uid="{00000000-0005-0000-0000-00000D450000}"/>
    <cellStyle name="Normal 4 3 2 2 6 4 2_QR_TAB_1.4_1.5_1.11" xfId="17664" xr:uid="{00000000-0005-0000-0000-00000E450000}"/>
    <cellStyle name="Normal 4 3 2 2 6 4 3" xfId="17665" xr:uid="{00000000-0005-0000-0000-00000F450000}"/>
    <cellStyle name="Normal 4 3 2 2 6 4_QR_TAB_1.4_1.5_1.11" xfId="17666" xr:uid="{00000000-0005-0000-0000-000010450000}"/>
    <cellStyle name="Normal 4 3 2 2 6 5" xfId="17667" xr:uid="{00000000-0005-0000-0000-000011450000}"/>
    <cellStyle name="Normal 4 3 2 2 6 5 2" xfId="17668" xr:uid="{00000000-0005-0000-0000-000012450000}"/>
    <cellStyle name="Normal 4 3 2 2 6 5_QR_TAB_1.4_1.5_1.11" xfId="17669" xr:uid="{00000000-0005-0000-0000-000013450000}"/>
    <cellStyle name="Normal 4 3 2 2 6 6" xfId="17670" xr:uid="{00000000-0005-0000-0000-000014450000}"/>
    <cellStyle name="Normal 4 3 2 2 6_checks flows" xfId="17671" xr:uid="{00000000-0005-0000-0000-000015450000}"/>
    <cellStyle name="Normal 4 3 2 2 7" xfId="17672" xr:uid="{00000000-0005-0000-0000-000016450000}"/>
    <cellStyle name="Normal 4 3 2 2 7 2" xfId="17673" xr:uid="{00000000-0005-0000-0000-000017450000}"/>
    <cellStyle name="Normal 4 3 2 2 7 2 2" xfId="17674" xr:uid="{00000000-0005-0000-0000-000018450000}"/>
    <cellStyle name="Normal 4 3 2 2 7 2 2 2" xfId="17675" xr:uid="{00000000-0005-0000-0000-000019450000}"/>
    <cellStyle name="Normal 4 3 2 2 7 2 2 2 2" xfId="17676" xr:uid="{00000000-0005-0000-0000-00001A450000}"/>
    <cellStyle name="Normal 4 3 2 2 7 2 2 2_QR_TAB_1.4_1.5_1.11" xfId="17677" xr:uid="{00000000-0005-0000-0000-00001B450000}"/>
    <cellStyle name="Normal 4 3 2 2 7 2 2 3" xfId="17678" xr:uid="{00000000-0005-0000-0000-00001C450000}"/>
    <cellStyle name="Normal 4 3 2 2 7 2 2_QR_TAB_1.4_1.5_1.11" xfId="17679" xr:uid="{00000000-0005-0000-0000-00001D450000}"/>
    <cellStyle name="Normal 4 3 2 2 7 2 3" xfId="17680" xr:uid="{00000000-0005-0000-0000-00001E450000}"/>
    <cellStyle name="Normal 4 3 2 2 7 2 3 2" xfId="17681" xr:uid="{00000000-0005-0000-0000-00001F450000}"/>
    <cellStyle name="Normal 4 3 2 2 7 2 3_QR_TAB_1.4_1.5_1.11" xfId="17682" xr:uid="{00000000-0005-0000-0000-000020450000}"/>
    <cellStyle name="Normal 4 3 2 2 7 2 4" xfId="17683" xr:uid="{00000000-0005-0000-0000-000021450000}"/>
    <cellStyle name="Normal 4 3 2 2 7 2_QR_TAB_1.4_1.5_1.11" xfId="17684" xr:uid="{00000000-0005-0000-0000-000022450000}"/>
    <cellStyle name="Normal 4 3 2 2 7 3" xfId="17685" xr:uid="{00000000-0005-0000-0000-000023450000}"/>
    <cellStyle name="Normal 4 3 2 2 7 3 2" xfId="17686" xr:uid="{00000000-0005-0000-0000-000024450000}"/>
    <cellStyle name="Normal 4 3 2 2 7 3 2 2" xfId="17687" xr:uid="{00000000-0005-0000-0000-000025450000}"/>
    <cellStyle name="Normal 4 3 2 2 7 3 2 2 2" xfId="17688" xr:uid="{00000000-0005-0000-0000-000026450000}"/>
    <cellStyle name="Normal 4 3 2 2 7 3 2 2_QR_TAB_1.4_1.5_1.11" xfId="17689" xr:uid="{00000000-0005-0000-0000-000027450000}"/>
    <cellStyle name="Normal 4 3 2 2 7 3 2 3" xfId="17690" xr:uid="{00000000-0005-0000-0000-000028450000}"/>
    <cellStyle name="Normal 4 3 2 2 7 3 2_QR_TAB_1.4_1.5_1.11" xfId="17691" xr:uid="{00000000-0005-0000-0000-000029450000}"/>
    <cellStyle name="Normal 4 3 2 2 7 3_QR_TAB_1.4_1.5_1.11" xfId="17692" xr:uid="{00000000-0005-0000-0000-00002A450000}"/>
    <cellStyle name="Normal 4 3 2 2 7 4" xfId="17693" xr:uid="{00000000-0005-0000-0000-00002B450000}"/>
    <cellStyle name="Normal 4 3 2 2 7 4 2" xfId="17694" xr:uid="{00000000-0005-0000-0000-00002C450000}"/>
    <cellStyle name="Normal 4 3 2 2 7 4 2 2" xfId="17695" xr:uid="{00000000-0005-0000-0000-00002D450000}"/>
    <cellStyle name="Normal 4 3 2 2 7 4 2_QR_TAB_1.4_1.5_1.11" xfId="17696" xr:uid="{00000000-0005-0000-0000-00002E450000}"/>
    <cellStyle name="Normal 4 3 2 2 7 4 3" xfId="17697" xr:uid="{00000000-0005-0000-0000-00002F450000}"/>
    <cellStyle name="Normal 4 3 2 2 7 4_QR_TAB_1.4_1.5_1.11" xfId="17698" xr:uid="{00000000-0005-0000-0000-000030450000}"/>
    <cellStyle name="Normal 4 3 2 2 7 5" xfId="17699" xr:uid="{00000000-0005-0000-0000-000031450000}"/>
    <cellStyle name="Normal 4 3 2 2 7 5 2" xfId="17700" xr:uid="{00000000-0005-0000-0000-000032450000}"/>
    <cellStyle name="Normal 4 3 2 2 7 5_QR_TAB_1.4_1.5_1.11" xfId="17701" xr:uid="{00000000-0005-0000-0000-000033450000}"/>
    <cellStyle name="Normal 4 3 2 2 7 6" xfId="17702" xr:uid="{00000000-0005-0000-0000-000034450000}"/>
    <cellStyle name="Normal 4 3 2 2 7_checks flows" xfId="17703" xr:uid="{00000000-0005-0000-0000-000035450000}"/>
    <cellStyle name="Normal 4 3 2 2 8" xfId="17704" xr:uid="{00000000-0005-0000-0000-000036450000}"/>
    <cellStyle name="Normal 4 3 2 2 8 2" xfId="17705" xr:uid="{00000000-0005-0000-0000-000037450000}"/>
    <cellStyle name="Normal 4 3 2 2 8 2 2" xfId="17706" xr:uid="{00000000-0005-0000-0000-000038450000}"/>
    <cellStyle name="Normal 4 3 2 2 8 2 2 2" xfId="17707" xr:uid="{00000000-0005-0000-0000-000039450000}"/>
    <cellStyle name="Normal 4 3 2 2 8 2 2 2 2" xfId="17708" xr:uid="{00000000-0005-0000-0000-00003A450000}"/>
    <cellStyle name="Normal 4 3 2 2 8 2 2 2_QR_TAB_1.4_1.5_1.11" xfId="17709" xr:uid="{00000000-0005-0000-0000-00003B450000}"/>
    <cellStyle name="Normal 4 3 2 2 8 2 2 3" xfId="17710" xr:uid="{00000000-0005-0000-0000-00003C450000}"/>
    <cellStyle name="Normal 4 3 2 2 8 2 2_QR_TAB_1.4_1.5_1.11" xfId="17711" xr:uid="{00000000-0005-0000-0000-00003D450000}"/>
    <cellStyle name="Normal 4 3 2 2 8 2 3" xfId="17712" xr:uid="{00000000-0005-0000-0000-00003E450000}"/>
    <cellStyle name="Normal 4 3 2 2 8 2 3 2" xfId="17713" xr:uid="{00000000-0005-0000-0000-00003F450000}"/>
    <cellStyle name="Normal 4 3 2 2 8 2 3_QR_TAB_1.4_1.5_1.11" xfId="17714" xr:uid="{00000000-0005-0000-0000-000040450000}"/>
    <cellStyle name="Normal 4 3 2 2 8 2 4" xfId="17715" xr:uid="{00000000-0005-0000-0000-000041450000}"/>
    <cellStyle name="Normal 4 3 2 2 8 2_QR_TAB_1.4_1.5_1.11" xfId="17716" xr:uid="{00000000-0005-0000-0000-000042450000}"/>
    <cellStyle name="Normal 4 3 2 2 8 3" xfId="17717" xr:uid="{00000000-0005-0000-0000-000043450000}"/>
    <cellStyle name="Normal 4 3 2 2 8 3 2" xfId="17718" xr:uid="{00000000-0005-0000-0000-000044450000}"/>
    <cellStyle name="Normal 4 3 2 2 8 3 2 2" xfId="17719" xr:uid="{00000000-0005-0000-0000-000045450000}"/>
    <cellStyle name="Normal 4 3 2 2 8 3 2_QR_TAB_1.4_1.5_1.11" xfId="17720" xr:uid="{00000000-0005-0000-0000-000046450000}"/>
    <cellStyle name="Normal 4 3 2 2 8 3 3" xfId="17721" xr:uid="{00000000-0005-0000-0000-000047450000}"/>
    <cellStyle name="Normal 4 3 2 2 8 3_QR_TAB_1.4_1.5_1.11" xfId="17722" xr:uid="{00000000-0005-0000-0000-000048450000}"/>
    <cellStyle name="Normal 4 3 2 2 8 4" xfId="17723" xr:uid="{00000000-0005-0000-0000-000049450000}"/>
    <cellStyle name="Normal 4 3 2 2 8 4 2" xfId="17724" xr:uid="{00000000-0005-0000-0000-00004A450000}"/>
    <cellStyle name="Normal 4 3 2 2 8 4_QR_TAB_1.4_1.5_1.11" xfId="17725" xr:uid="{00000000-0005-0000-0000-00004B450000}"/>
    <cellStyle name="Normal 4 3 2 2 8 5" xfId="17726" xr:uid="{00000000-0005-0000-0000-00004C450000}"/>
    <cellStyle name="Normal 4 3 2 2 8_checks flows" xfId="17727" xr:uid="{00000000-0005-0000-0000-00004D450000}"/>
    <cellStyle name="Normal 4 3 2 2 9" xfId="17728" xr:uid="{00000000-0005-0000-0000-00004E450000}"/>
    <cellStyle name="Normal 4 3 2 2 9 2" xfId="17729" xr:uid="{00000000-0005-0000-0000-00004F450000}"/>
    <cellStyle name="Normal 4 3 2 2 9 2 2" xfId="17730" xr:uid="{00000000-0005-0000-0000-000050450000}"/>
    <cellStyle name="Normal 4 3 2 2 9 2 2 2" xfId="17731" xr:uid="{00000000-0005-0000-0000-000051450000}"/>
    <cellStyle name="Normal 4 3 2 2 9 2 2_QR_TAB_1.4_1.5_1.11" xfId="17732" xr:uid="{00000000-0005-0000-0000-000052450000}"/>
    <cellStyle name="Normal 4 3 2 2 9 2 3" xfId="17733" xr:uid="{00000000-0005-0000-0000-000053450000}"/>
    <cellStyle name="Normal 4 3 2 2 9 2_QR_TAB_1.4_1.5_1.11" xfId="17734" xr:uid="{00000000-0005-0000-0000-000054450000}"/>
    <cellStyle name="Normal 4 3 2 2 9 3" xfId="17735" xr:uid="{00000000-0005-0000-0000-000055450000}"/>
    <cellStyle name="Normal 4 3 2 2 9 3 2" xfId="17736" xr:uid="{00000000-0005-0000-0000-000056450000}"/>
    <cellStyle name="Normal 4 3 2 2 9 3_QR_TAB_1.4_1.5_1.11" xfId="17737" xr:uid="{00000000-0005-0000-0000-000057450000}"/>
    <cellStyle name="Normal 4 3 2 2 9 4" xfId="17738" xr:uid="{00000000-0005-0000-0000-000058450000}"/>
    <cellStyle name="Normal 4 3 2 2 9_QR_TAB_1.4_1.5_1.11" xfId="17739" xr:uid="{00000000-0005-0000-0000-000059450000}"/>
    <cellStyle name="Normal 4 3 2 2_checks flows" xfId="17740" xr:uid="{00000000-0005-0000-0000-00005A450000}"/>
    <cellStyle name="Normal 4 3 2 3" xfId="17741" xr:uid="{00000000-0005-0000-0000-00005B450000}"/>
    <cellStyle name="Normal 4 3 2 3 10" xfId="17742" xr:uid="{00000000-0005-0000-0000-00005C450000}"/>
    <cellStyle name="Normal 4 3 2 3 10 2" xfId="17743" xr:uid="{00000000-0005-0000-0000-00005D450000}"/>
    <cellStyle name="Normal 4 3 2 3 10 2 2" xfId="17744" xr:uid="{00000000-0005-0000-0000-00005E450000}"/>
    <cellStyle name="Normal 4 3 2 3 10 2_QR_TAB_1.4_1.5_1.11" xfId="17745" xr:uid="{00000000-0005-0000-0000-00005F450000}"/>
    <cellStyle name="Normal 4 3 2 3 10 3" xfId="17746" xr:uid="{00000000-0005-0000-0000-000060450000}"/>
    <cellStyle name="Normal 4 3 2 3 10_QR_TAB_1.4_1.5_1.11" xfId="17747" xr:uid="{00000000-0005-0000-0000-000061450000}"/>
    <cellStyle name="Normal 4 3 2 3 11" xfId="17748" xr:uid="{00000000-0005-0000-0000-000062450000}"/>
    <cellStyle name="Normal 4 3 2 3 11 2" xfId="17749" xr:uid="{00000000-0005-0000-0000-000063450000}"/>
    <cellStyle name="Normal 4 3 2 3 11_QR_TAB_1.4_1.5_1.11" xfId="17750" xr:uid="{00000000-0005-0000-0000-000064450000}"/>
    <cellStyle name="Normal 4 3 2 3 12" xfId="17751" xr:uid="{00000000-0005-0000-0000-000065450000}"/>
    <cellStyle name="Normal 4 3 2 3 2" xfId="17752" xr:uid="{00000000-0005-0000-0000-000066450000}"/>
    <cellStyle name="Normal 4 3 2 3 2 2" xfId="17753" xr:uid="{00000000-0005-0000-0000-000067450000}"/>
    <cellStyle name="Normal 4 3 2 3 2 2 2" xfId="17754" xr:uid="{00000000-0005-0000-0000-000068450000}"/>
    <cellStyle name="Normal 4 3 2 3 2 2 2 2" xfId="17755" xr:uid="{00000000-0005-0000-0000-000069450000}"/>
    <cellStyle name="Normal 4 3 2 3 2 2 2 2 2" xfId="17756" xr:uid="{00000000-0005-0000-0000-00006A450000}"/>
    <cellStyle name="Normal 4 3 2 3 2 2 2 2 2 2" xfId="17757" xr:uid="{00000000-0005-0000-0000-00006B450000}"/>
    <cellStyle name="Normal 4 3 2 3 2 2 2 2 2_QR_TAB_1.4_1.5_1.11" xfId="17758" xr:uid="{00000000-0005-0000-0000-00006C450000}"/>
    <cellStyle name="Normal 4 3 2 3 2 2 2 2 3" xfId="17759" xr:uid="{00000000-0005-0000-0000-00006D450000}"/>
    <cellStyle name="Normal 4 3 2 3 2 2 2 2_QR_TAB_1.4_1.5_1.11" xfId="17760" xr:uid="{00000000-0005-0000-0000-00006E450000}"/>
    <cellStyle name="Normal 4 3 2 3 2 2 2 3" xfId="17761" xr:uid="{00000000-0005-0000-0000-00006F450000}"/>
    <cellStyle name="Normal 4 3 2 3 2 2 2 3 2" xfId="17762" xr:uid="{00000000-0005-0000-0000-000070450000}"/>
    <cellStyle name="Normal 4 3 2 3 2 2 2 3_QR_TAB_1.4_1.5_1.11" xfId="17763" xr:uid="{00000000-0005-0000-0000-000071450000}"/>
    <cellStyle name="Normal 4 3 2 3 2 2 2 4" xfId="17764" xr:uid="{00000000-0005-0000-0000-000072450000}"/>
    <cellStyle name="Normal 4 3 2 3 2 2 2_QR_TAB_1.4_1.5_1.11" xfId="17765" xr:uid="{00000000-0005-0000-0000-000073450000}"/>
    <cellStyle name="Normal 4 3 2 3 2 2 3" xfId="17766" xr:uid="{00000000-0005-0000-0000-000074450000}"/>
    <cellStyle name="Normal 4 3 2 3 2 2 3 2" xfId="17767" xr:uid="{00000000-0005-0000-0000-000075450000}"/>
    <cellStyle name="Normal 4 3 2 3 2 2 3 2 2" xfId="17768" xr:uid="{00000000-0005-0000-0000-000076450000}"/>
    <cellStyle name="Normal 4 3 2 3 2 2 3 2 2 2" xfId="17769" xr:uid="{00000000-0005-0000-0000-000077450000}"/>
    <cellStyle name="Normal 4 3 2 3 2 2 3 2 2_QR_TAB_1.4_1.5_1.11" xfId="17770" xr:uid="{00000000-0005-0000-0000-000078450000}"/>
    <cellStyle name="Normal 4 3 2 3 2 2 3 2 3" xfId="17771" xr:uid="{00000000-0005-0000-0000-000079450000}"/>
    <cellStyle name="Normal 4 3 2 3 2 2 3 2_QR_TAB_1.4_1.5_1.11" xfId="17772" xr:uid="{00000000-0005-0000-0000-00007A450000}"/>
    <cellStyle name="Normal 4 3 2 3 2 2 3_QR_TAB_1.4_1.5_1.11" xfId="17773" xr:uid="{00000000-0005-0000-0000-00007B450000}"/>
    <cellStyle name="Normal 4 3 2 3 2 2 4" xfId="17774" xr:uid="{00000000-0005-0000-0000-00007C450000}"/>
    <cellStyle name="Normal 4 3 2 3 2 2 4 2" xfId="17775" xr:uid="{00000000-0005-0000-0000-00007D450000}"/>
    <cellStyle name="Normal 4 3 2 3 2 2 4 2 2" xfId="17776" xr:uid="{00000000-0005-0000-0000-00007E450000}"/>
    <cellStyle name="Normal 4 3 2 3 2 2 4 2_QR_TAB_1.4_1.5_1.11" xfId="17777" xr:uid="{00000000-0005-0000-0000-00007F450000}"/>
    <cellStyle name="Normal 4 3 2 3 2 2 4 3" xfId="17778" xr:uid="{00000000-0005-0000-0000-000080450000}"/>
    <cellStyle name="Normal 4 3 2 3 2 2 4_QR_TAB_1.4_1.5_1.11" xfId="17779" xr:uid="{00000000-0005-0000-0000-000081450000}"/>
    <cellStyle name="Normal 4 3 2 3 2 2 5" xfId="17780" xr:uid="{00000000-0005-0000-0000-000082450000}"/>
    <cellStyle name="Normal 4 3 2 3 2 2 5 2" xfId="17781" xr:uid="{00000000-0005-0000-0000-000083450000}"/>
    <cellStyle name="Normal 4 3 2 3 2 2 5_QR_TAB_1.4_1.5_1.11" xfId="17782" xr:uid="{00000000-0005-0000-0000-000084450000}"/>
    <cellStyle name="Normal 4 3 2 3 2 2 6" xfId="17783" xr:uid="{00000000-0005-0000-0000-000085450000}"/>
    <cellStyle name="Normal 4 3 2 3 2 2_checks flows" xfId="17784" xr:uid="{00000000-0005-0000-0000-000086450000}"/>
    <cellStyle name="Normal 4 3 2 3 2 3" xfId="17785" xr:uid="{00000000-0005-0000-0000-000087450000}"/>
    <cellStyle name="Normal 4 3 2 3 2 3 2" xfId="17786" xr:uid="{00000000-0005-0000-0000-000088450000}"/>
    <cellStyle name="Normal 4 3 2 3 2 3 2 2" xfId="17787" xr:uid="{00000000-0005-0000-0000-000089450000}"/>
    <cellStyle name="Normal 4 3 2 3 2 3 2 2 2" xfId="17788" xr:uid="{00000000-0005-0000-0000-00008A450000}"/>
    <cellStyle name="Normal 4 3 2 3 2 3 2 2 2 2" xfId="17789" xr:uid="{00000000-0005-0000-0000-00008B450000}"/>
    <cellStyle name="Normal 4 3 2 3 2 3 2 2 2_QR_TAB_1.4_1.5_1.11" xfId="17790" xr:uid="{00000000-0005-0000-0000-00008C450000}"/>
    <cellStyle name="Normal 4 3 2 3 2 3 2 2 3" xfId="17791" xr:uid="{00000000-0005-0000-0000-00008D450000}"/>
    <cellStyle name="Normal 4 3 2 3 2 3 2 2_QR_TAB_1.4_1.5_1.11" xfId="17792" xr:uid="{00000000-0005-0000-0000-00008E450000}"/>
    <cellStyle name="Normal 4 3 2 3 2 3 2 3" xfId="17793" xr:uid="{00000000-0005-0000-0000-00008F450000}"/>
    <cellStyle name="Normal 4 3 2 3 2 3 2 3 2" xfId="17794" xr:uid="{00000000-0005-0000-0000-000090450000}"/>
    <cellStyle name="Normal 4 3 2 3 2 3 2 3_QR_TAB_1.4_1.5_1.11" xfId="17795" xr:uid="{00000000-0005-0000-0000-000091450000}"/>
    <cellStyle name="Normal 4 3 2 3 2 3 2 4" xfId="17796" xr:uid="{00000000-0005-0000-0000-000092450000}"/>
    <cellStyle name="Normal 4 3 2 3 2 3 2_QR_TAB_1.4_1.5_1.11" xfId="17797" xr:uid="{00000000-0005-0000-0000-000093450000}"/>
    <cellStyle name="Normal 4 3 2 3 2 3 3" xfId="17798" xr:uid="{00000000-0005-0000-0000-000094450000}"/>
    <cellStyle name="Normal 4 3 2 3 2 3 3 2" xfId="17799" xr:uid="{00000000-0005-0000-0000-000095450000}"/>
    <cellStyle name="Normal 4 3 2 3 2 3 3 2 2" xfId="17800" xr:uid="{00000000-0005-0000-0000-000096450000}"/>
    <cellStyle name="Normal 4 3 2 3 2 3 3 2_QR_TAB_1.4_1.5_1.11" xfId="17801" xr:uid="{00000000-0005-0000-0000-000097450000}"/>
    <cellStyle name="Normal 4 3 2 3 2 3 3 3" xfId="17802" xr:uid="{00000000-0005-0000-0000-000098450000}"/>
    <cellStyle name="Normal 4 3 2 3 2 3 3_QR_TAB_1.4_1.5_1.11" xfId="17803" xr:uid="{00000000-0005-0000-0000-000099450000}"/>
    <cellStyle name="Normal 4 3 2 3 2 3 4" xfId="17804" xr:uid="{00000000-0005-0000-0000-00009A450000}"/>
    <cellStyle name="Normal 4 3 2 3 2 3 4 2" xfId="17805" xr:uid="{00000000-0005-0000-0000-00009B450000}"/>
    <cellStyle name="Normal 4 3 2 3 2 3 4_QR_TAB_1.4_1.5_1.11" xfId="17806" xr:uid="{00000000-0005-0000-0000-00009C450000}"/>
    <cellStyle name="Normal 4 3 2 3 2 3 5" xfId="17807" xr:uid="{00000000-0005-0000-0000-00009D450000}"/>
    <cellStyle name="Normal 4 3 2 3 2 3_checks flows" xfId="17808" xr:uid="{00000000-0005-0000-0000-00009E450000}"/>
    <cellStyle name="Normal 4 3 2 3 2 4" xfId="17809" xr:uid="{00000000-0005-0000-0000-00009F450000}"/>
    <cellStyle name="Normal 4 3 2 3 2 4 2" xfId="17810" xr:uid="{00000000-0005-0000-0000-0000A0450000}"/>
    <cellStyle name="Normal 4 3 2 3 2 4 2 2" xfId="17811" xr:uid="{00000000-0005-0000-0000-0000A1450000}"/>
    <cellStyle name="Normal 4 3 2 3 2 4 2 2 2" xfId="17812" xr:uid="{00000000-0005-0000-0000-0000A2450000}"/>
    <cellStyle name="Normal 4 3 2 3 2 4 2 2_QR_TAB_1.4_1.5_1.11" xfId="17813" xr:uid="{00000000-0005-0000-0000-0000A3450000}"/>
    <cellStyle name="Normal 4 3 2 3 2 4 2 3" xfId="17814" xr:uid="{00000000-0005-0000-0000-0000A4450000}"/>
    <cellStyle name="Normal 4 3 2 3 2 4 2_QR_TAB_1.4_1.5_1.11" xfId="17815" xr:uid="{00000000-0005-0000-0000-0000A5450000}"/>
    <cellStyle name="Normal 4 3 2 3 2 4 3" xfId="17816" xr:uid="{00000000-0005-0000-0000-0000A6450000}"/>
    <cellStyle name="Normal 4 3 2 3 2 4 3 2" xfId="17817" xr:uid="{00000000-0005-0000-0000-0000A7450000}"/>
    <cellStyle name="Normal 4 3 2 3 2 4 3_QR_TAB_1.4_1.5_1.11" xfId="17818" xr:uid="{00000000-0005-0000-0000-0000A8450000}"/>
    <cellStyle name="Normal 4 3 2 3 2 4 4" xfId="17819" xr:uid="{00000000-0005-0000-0000-0000A9450000}"/>
    <cellStyle name="Normal 4 3 2 3 2 4_QR_TAB_1.4_1.5_1.11" xfId="17820" xr:uid="{00000000-0005-0000-0000-0000AA450000}"/>
    <cellStyle name="Normal 4 3 2 3 2 5" xfId="17821" xr:uid="{00000000-0005-0000-0000-0000AB450000}"/>
    <cellStyle name="Normal 4 3 2 3 2 5 2" xfId="17822" xr:uid="{00000000-0005-0000-0000-0000AC450000}"/>
    <cellStyle name="Normal 4 3 2 3 2 5 2 2" xfId="17823" xr:uid="{00000000-0005-0000-0000-0000AD450000}"/>
    <cellStyle name="Normal 4 3 2 3 2 5 2 2 2" xfId="17824" xr:uid="{00000000-0005-0000-0000-0000AE450000}"/>
    <cellStyle name="Normal 4 3 2 3 2 5 2 2_QR_TAB_1.4_1.5_1.11" xfId="17825" xr:uid="{00000000-0005-0000-0000-0000AF450000}"/>
    <cellStyle name="Normal 4 3 2 3 2 5 2 3" xfId="17826" xr:uid="{00000000-0005-0000-0000-0000B0450000}"/>
    <cellStyle name="Normal 4 3 2 3 2 5 2_QR_TAB_1.4_1.5_1.11" xfId="17827" xr:uid="{00000000-0005-0000-0000-0000B1450000}"/>
    <cellStyle name="Normal 4 3 2 3 2 5_QR_TAB_1.4_1.5_1.11" xfId="17828" xr:uid="{00000000-0005-0000-0000-0000B2450000}"/>
    <cellStyle name="Normal 4 3 2 3 2 6" xfId="17829" xr:uid="{00000000-0005-0000-0000-0000B3450000}"/>
    <cellStyle name="Normal 4 3 2 3 2 6 2" xfId="17830" xr:uid="{00000000-0005-0000-0000-0000B4450000}"/>
    <cellStyle name="Normal 4 3 2 3 2 6 2 2" xfId="17831" xr:uid="{00000000-0005-0000-0000-0000B5450000}"/>
    <cellStyle name="Normal 4 3 2 3 2 6 2_QR_TAB_1.4_1.5_1.11" xfId="17832" xr:uid="{00000000-0005-0000-0000-0000B6450000}"/>
    <cellStyle name="Normal 4 3 2 3 2 6 3" xfId="17833" xr:uid="{00000000-0005-0000-0000-0000B7450000}"/>
    <cellStyle name="Normal 4 3 2 3 2 6_QR_TAB_1.4_1.5_1.11" xfId="17834" xr:uid="{00000000-0005-0000-0000-0000B8450000}"/>
    <cellStyle name="Normal 4 3 2 3 2 7" xfId="17835" xr:uid="{00000000-0005-0000-0000-0000B9450000}"/>
    <cellStyle name="Normal 4 3 2 3 2 7 2" xfId="17836" xr:uid="{00000000-0005-0000-0000-0000BA450000}"/>
    <cellStyle name="Normal 4 3 2 3 2 7_QR_TAB_1.4_1.5_1.11" xfId="17837" xr:uid="{00000000-0005-0000-0000-0000BB450000}"/>
    <cellStyle name="Normal 4 3 2 3 2 8" xfId="17838" xr:uid="{00000000-0005-0000-0000-0000BC450000}"/>
    <cellStyle name="Normal 4 3 2 3 2_checks flows" xfId="17839" xr:uid="{00000000-0005-0000-0000-0000BD450000}"/>
    <cellStyle name="Normal 4 3 2 3 3" xfId="17840" xr:uid="{00000000-0005-0000-0000-0000BE450000}"/>
    <cellStyle name="Normal 4 3 2 3 3 2" xfId="17841" xr:uid="{00000000-0005-0000-0000-0000BF450000}"/>
    <cellStyle name="Normal 4 3 2 3 3 2 2" xfId="17842" xr:uid="{00000000-0005-0000-0000-0000C0450000}"/>
    <cellStyle name="Normal 4 3 2 3 3 2 2 2" xfId="17843" xr:uid="{00000000-0005-0000-0000-0000C1450000}"/>
    <cellStyle name="Normal 4 3 2 3 3 2 2 2 2" xfId="17844" xr:uid="{00000000-0005-0000-0000-0000C2450000}"/>
    <cellStyle name="Normal 4 3 2 3 3 2 2 2_QR_TAB_1.4_1.5_1.11" xfId="17845" xr:uid="{00000000-0005-0000-0000-0000C3450000}"/>
    <cellStyle name="Normal 4 3 2 3 3 2 2 3" xfId="17846" xr:uid="{00000000-0005-0000-0000-0000C4450000}"/>
    <cellStyle name="Normal 4 3 2 3 3 2 2_QR_TAB_1.4_1.5_1.11" xfId="17847" xr:uid="{00000000-0005-0000-0000-0000C5450000}"/>
    <cellStyle name="Normal 4 3 2 3 3 2 3" xfId="17848" xr:uid="{00000000-0005-0000-0000-0000C6450000}"/>
    <cellStyle name="Normal 4 3 2 3 3 2 3 2" xfId="17849" xr:uid="{00000000-0005-0000-0000-0000C7450000}"/>
    <cellStyle name="Normal 4 3 2 3 3 2 3_QR_TAB_1.4_1.5_1.11" xfId="17850" xr:uid="{00000000-0005-0000-0000-0000C8450000}"/>
    <cellStyle name="Normal 4 3 2 3 3 2 4" xfId="17851" xr:uid="{00000000-0005-0000-0000-0000C9450000}"/>
    <cellStyle name="Normal 4 3 2 3 3 2_QR_TAB_1.4_1.5_1.11" xfId="17852" xr:uid="{00000000-0005-0000-0000-0000CA450000}"/>
    <cellStyle name="Normal 4 3 2 3 3 3" xfId="17853" xr:uid="{00000000-0005-0000-0000-0000CB450000}"/>
    <cellStyle name="Normal 4 3 2 3 3 3 2" xfId="17854" xr:uid="{00000000-0005-0000-0000-0000CC450000}"/>
    <cellStyle name="Normal 4 3 2 3 3 3 2 2" xfId="17855" xr:uid="{00000000-0005-0000-0000-0000CD450000}"/>
    <cellStyle name="Normal 4 3 2 3 3 3 2 2 2" xfId="17856" xr:uid="{00000000-0005-0000-0000-0000CE450000}"/>
    <cellStyle name="Normal 4 3 2 3 3 3 2 2_QR_TAB_1.4_1.5_1.11" xfId="17857" xr:uid="{00000000-0005-0000-0000-0000CF450000}"/>
    <cellStyle name="Normal 4 3 2 3 3 3 2 3" xfId="17858" xr:uid="{00000000-0005-0000-0000-0000D0450000}"/>
    <cellStyle name="Normal 4 3 2 3 3 3 2_QR_TAB_1.4_1.5_1.11" xfId="17859" xr:uid="{00000000-0005-0000-0000-0000D1450000}"/>
    <cellStyle name="Normal 4 3 2 3 3 3_QR_TAB_1.4_1.5_1.11" xfId="17860" xr:uid="{00000000-0005-0000-0000-0000D2450000}"/>
    <cellStyle name="Normal 4 3 2 3 3 4" xfId="17861" xr:uid="{00000000-0005-0000-0000-0000D3450000}"/>
    <cellStyle name="Normal 4 3 2 3 3 4 2" xfId="17862" xr:uid="{00000000-0005-0000-0000-0000D4450000}"/>
    <cellStyle name="Normal 4 3 2 3 3 4 2 2" xfId="17863" xr:uid="{00000000-0005-0000-0000-0000D5450000}"/>
    <cellStyle name="Normal 4 3 2 3 3 4 2_QR_TAB_1.4_1.5_1.11" xfId="17864" xr:uid="{00000000-0005-0000-0000-0000D6450000}"/>
    <cellStyle name="Normal 4 3 2 3 3 4 3" xfId="17865" xr:uid="{00000000-0005-0000-0000-0000D7450000}"/>
    <cellStyle name="Normal 4 3 2 3 3 4_QR_TAB_1.4_1.5_1.11" xfId="17866" xr:uid="{00000000-0005-0000-0000-0000D8450000}"/>
    <cellStyle name="Normal 4 3 2 3 3 5" xfId="17867" xr:uid="{00000000-0005-0000-0000-0000D9450000}"/>
    <cellStyle name="Normal 4 3 2 3 3 5 2" xfId="17868" xr:uid="{00000000-0005-0000-0000-0000DA450000}"/>
    <cellStyle name="Normal 4 3 2 3 3 5_QR_TAB_1.4_1.5_1.11" xfId="17869" xr:uid="{00000000-0005-0000-0000-0000DB450000}"/>
    <cellStyle name="Normal 4 3 2 3 3 6" xfId="17870" xr:uid="{00000000-0005-0000-0000-0000DC450000}"/>
    <cellStyle name="Normal 4 3 2 3 3_checks flows" xfId="17871" xr:uid="{00000000-0005-0000-0000-0000DD450000}"/>
    <cellStyle name="Normal 4 3 2 3 4" xfId="17872" xr:uid="{00000000-0005-0000-0000-0000DE450000}"/>
    <cellStyle name="Normal 4 3 2 3 4 2" xfId="17873" xr:uid="{00000000-0005-0000-0000-0000DF450000}"/>
    <cellStyle name="Normal 4 3 2 3 4 2 2" xfId="17874" xr:uid="{00000000-0005-0000-0000-0000E0450000}"/>
    <cellStyle name="Normal 4 3 2 3 4 2 2 2" xfId="17875" xr:uid="{00000000-0005-0000-0000-0000E1450000}"/>
    <cellStyle name="Normal 4 3 2 3 4 2 2 2 2" xfId="17876" xr:uid="{00000000-0005-0000-0000-0000E2450000}"/>
    <cellStyle name="Normal 4 3 2 3 4 2 2 2_QR_TAB_1.4_1.5_1.11" xfId="17877" xr:uid="{00000000-0005-0000-0000-0000E3450000}"/>
    <cellStyle name="Normal 4 3 2 3 4 2 2 3" xfId="17878" xr:uid="{00000000-0005-0000-0000-0000E4450000}"/>
    <cellStyle name="Normal 4 3 2 3 4 2 2_QR_TAB_1.4_1.5_1.11" xfId="17879" xr:uid="{00000000-0005-0000-0000-0000E5450000}"/>
    <cellStyle name="Normal 4 3 2 3 4 2 3" xfId="17880" xr:uid="{00000000-0005-0000-0000-0000E6450000}"/>
    <cellStyle name="Normal 4 3 2 3 4 2 3 2" xfId="17881" xr:uid="{00000000-0005-0000-0000-0000E7450000}"/>
    <cellStyle name="Normal 4 3 2 3 4 2 3_QR_TAB_1.4_1.5_1.11" xfId="17882" xr:uid="{00000000-0005-0000-0000-0000E8450000}"/>
    <cellStyle name="Normal 4 3 2 3 4 2 4" xfId="17883" xr:uid="{00000000-0005-0000-0000-0000E9450000}"/>
    <cellStyle name="Normal 4 3 2 3 4 2_QR_TAB_1.4_1.5_1.11" xfId="17884" xr:uid="{00000000-0005-0000-0000-0000EA450000}"/>
    <cellStyle name="Normal 4 3 2 3 4 3" xfId="17885" xr:uid="{00000000-0005-0000-0000-0000EB450000}"/>
    <cellStyle name="Normal 4 3 2 3 4 3 2" xfId="17886" xr:uid="{00000000-0005-0000-0000-0000EC450000}"/>
    <cellStyle name="Normal 4 3 2 3 4 3 2 2" xfId="17887" xr:uid="{00000000-0005-0000-0000-0000ED450000}"/>
    <cellStyle name="Normal 4 3 2 3 4 3 2 2 2" xfId="17888" xr:uid="{00000000-0005-0000-0000-0000EE450000}"/>
    <cellStyle name="Normal 4 3 2 3 4 3 2 2_QR_TAB_1.4_1.5_1.11" xfId="17889" xr:uid="{00000000-0005-0000-0000-0000EF450000}"/>
    <cellStyle name="Normal 4 3 2 3 4 3 2 3" xfId="17890" xr:uid="{00000000-0005-0000-0000-0000F0450000}"/>
    <cellStyle name="Normal 4 3 2 3 4 3 2_QR_TAB_1.4_1.5_1.11" xfId="17891" xr:uid="{00000000-0005-0000-0000-0000F1450000}"/>
    <cellStyle name="Normal 4 3 2 3 4 3_QR_TAB_1.4_1.5_1.11" xfId="17892" xr:uid="{00000000-0005-0000-0000-0000F2450000}"/>
    <cellStyle name="Normal 4 3 2 3 4 4" xfId="17893" xr:uid="{00000000-0005-0000-0000-0000F3450000}"/>
    <cellStyle name="Normal 4 3 2 3 4 4 2" xfId="17894" xr:uid="{00000000-0005-0000-0000-0000F4450000}"/>
    <cellStyle name="Normal 4 3 2 3 4 4 2 2" xfId="17895" xr:uid="{00000000-0005-0000-0000-0000F5450000}"/>
    <cellStyle name="Normal 4 3 2 3 4 4 2_QR_TAB_1.4_1.5_1.11" xfId="17896" xr:uid="{00000000-0005-0000-0000-0000F6450000}"/>
    <cellStyle name="Normal 4 3 2 3 4 4 3" xfId="17897" xr:uid="{00000000-0005-0000-0000-0000F7450000}"/>
    <cellStyle name="Normal 4 3 2 3 4 4_QR_TAB_1.4_1.5_1.11" xfId="17898" xr:uid="{00000000-0005-0000-0000-0000F8450000}"/>
    <cellStyle name="Normal 4 3 2 3 4 5" xfId="17899" xr:uid="{00000000-0005-0000-0000-0000F9450000}"/>
    <cellStyle name="Normal 4 3 2 3 4 5 2" xfId="17900" xr:uid="{00000000-0005-0000-0000-0000FA450000}"/>
    <cellStyle name="Normal 4 3 2 3 4 5_QR_TAB_1.4_1.5_1.11" xfId="17901" xr:uid="{00000000-0005-0000-0000-0000FB450000}"/>
    <cellStyle name="Normal 4 3 2 3 4 6" xfId="17902" xr:uid="{00000000-0005-0000-0000-0000FC450000}"/>
    <cellStyle name="Normal 4 3 2 3 4_checks flows" xfId="17903" xr:uid="{00000000-0005-0000-0000-0000FD450000}"/>
    <cellStyle name="Normal 4 3 2 3 5" xfId="17904" xr:uid="{00000000-0005-0000-0000-0000FE450000}"/>
    <cellStyle name="Normal 4 3 2 3 5 2" xfId="17905" xr:uid="{00000000-0005-0000-0000-0000FF450000}"/>
    <cellStyle name="Normal 4 3 2 3 5 2 2" xfId="17906" xr:uid="{00000000-0005-0000-0000-000000460000}"/>
    <cellStyle name="Normal 4 3 2 3 5 2 2 2" xfId="17907" xr:uid="{00000000-0005-0000-0000-000001460000}"/>
    <cellStyle name="Normal 4 3 2 3 5 2 2 2 2" xfId="17908" xr:uid="{00000000-0005-0000-0000-000002460000}"/>
    <cellStyle name="Normal 4 3 2 3 5 2 2 2_QR_TAB_1.4_1.5_1.11" xfId="17909" xr:uid="{00000000-0005-0000-0000-000003460000}"/>
    <cellStyle name="Normal 4 3 2 3 5 2 2 3" xfId="17910" xr:uid="{00000000-0005-0000-0000-000004460000}"/>
    <cellStyle name="Normal 4 3 2 3 5 2 2_QR_TAB_1.4_1.5_1.11" xfId="17911" xr:uid="{00000000-0005-0000-0000-000005460000}"/>
    <cellStyle name="Normal 4 3 2 3 5 2 3" xfId="17912" xr:uid="{00000000-0005-0000-0000-000006460000}"/>
    <cellStyle name="Normal 4 3 2 3 5 2 3 2" xfId="17913" xr:uid="{00000000-0005-0000-0000-000007460000}"/>
    <cellStyle name="Normal 4 3 2 3 5 2 3_QR_TAB_1.4_1.5_1.11" xfId="17914" xr:uid="{00000000-0005-0000-0000-000008460000}"/>
    <cellStyle name="Normal 4 3 2 3 5 2 4" xfId="17915" xr:uid="{00000000-0005-0000-0000-000009460000}"/>
    <cellStyle name="Normal 4 3 2 3 5 2_QR_TAB_1.4_1.5_1.11" xfId="17916" xr:uid="{00000000-0005-0000-0000-00000A460000}"/>
    <cellStyle name="Normal 4 3 2 3 5 3" xfId="17917" xr:uid="{00000000-0005-0000-0000-00000B460000}"/>
    <cellStyle name="Normal 4 3 2 3 5 3 2" xfId="17918" xr:uid="{00000000-0005-0000-0000-00000C460000}"/>
    <cellStyle name="Normal 4 3 2 3 5 3 2 2" xfId="17919" xr:uid="{00000000-0005-0000-0000-00000D460000}"/>
    <cellStyle name="Normal 4 3 2 3 5 3 2 2 2" xfId="17920" xr:uid="{00000000-0005-0000-0000-00000E460000}"/>
    <cellStyle name="Normal 4 3 2 3 5 3 2 2_QR_TAB_1.4_1.5_1.11" xfId="17921" xr:uid="{00000000-0005-0000-0000-00000F460000}"/>
    <cellStyle name="Normal 4 3 2 3 5 3 2 3" xfId="17922" xr:uid="{00000000-0005-0000-0000-000010460000}"/>
    <cellStyle name="Normal 4 3 2 3 5 3 2_QR_TAB_1.4_1.5_1.11" xfId="17923" xr:uid="{00000000-0005-0000-0000-000011460000}"/>
    <cellStyle name="Normal 4 3 2 3 5 3_QR_TAB_1.4_1.5_1.11" xfId="17924" xr:uid="{00000000-0005-0000-0000-000012460000}"/>
    <cellStyle name="Normal 4 3 2 3 5 4" xfId="17925" xr:uid="{00000000-0005-0000-0000-000013460000}"/>
    <cellStyle name="Normal 4 3 2 3 5 4 2" xfId="17926" xr:uid="{00000000-0005-0000-0000-000014460000}"/>
    <cellStyle name="Normal 4 3 2 3 5 4 2 2" xfId="17927" xr:uid="{00000000-0005-0000-0000-000015460000}"/>
    <cellStyle name="Normal 4 3 2 3 5 4 2_QR_TAB_1.4_1.5_1.11" xfId="17928" xr:uid="{00000000-0005-0000-0000-000016460000}"/>
    <cellStyle name="Normal 4 3 2 3 5 4 3" xfId="17929" xr:uid="{00000000-0005-0000-0000-000017460000}"/>
    <cellStyle name="Normal 4 3 2 3 5 4_QR_TAB_1.4_1.5_1.11" xfId="17930" xr:uid="{00000000-0005-0000-0000-000018460000}"/>
    <cellStyle name="Normal 4 3 2 3 5 5" xfId="17931" xr:uid="{00000000-0005-0000-0000-000019460000}"/>
    <cellStyle name="Normal 4 3 2 3 5 5 2" xfId="17932" xr:uid="{00000000-0005-0000-0000-00001A460000}"/>
    <cellStyle name="Normal 4 3 2 3 5 5_QR_TAB_1.4_1.5_1.11" xfId="17933" xr:uid="{00000000-0005-0000-0000-00001B460000}"/>
    <cellStyle name="Normal 4 3 2 3 5 6" xfId="17934" xr:uid="{00000000-0005-0000-0000-00001C460000}"/>
    <cellStyle name="Normal 4 3 2 3 5_checks flows" xfId="17935" xr:uid="{00000000-0005-0000-0000-00001D460000}"/>
    <cellStyle name="Normal 4 3 2 3 6" xfId="17936" xr:uid="{00000000-0005-0000-0000-00001E460000}"/>
    <cellStyle name="Normal 4 3 2 3 6 2" xfId="17937" xr:uid="{00000000-0005-0000-0000-00001F460000}"/>
    <cellStyle name="Normal 4 3 2 3 6 2 2" xfId="17938" xr:uid="{00000000-0005-0000-0000-000020460000}"/>
    <cellStyle name="Normal 4 3 2 3 6 2 2 2" xfId="17939" xr:uid="{00000000-0005-0000-0000-000021460000}"/>
    <cellStyle name="Normal 4 3 2 3 6 2 2 2 2" xfId="17940" xr:uid="{00000000-0005-0000-0000-000022460000}"/>
    <cellStyle name="Normal 4 3 2 3 6 2 2 2_QR_TAB_1.4_1.5_1.11" xfId="17941" xr:uid="{00000000-0005-0000-0000-000023460000}"/>
    <cellStyle name="Normal 4 3 2 3 6 2 2 3" xfId="17942" xr:uid="{00000000-0005-0000-0000-000024460000}"/>
    <cellStyle name="Normal 4 3 2 3 6 2 2_QR_TAB_1.4_1.5_1.11" xfId="17943" xr:uid="{00000000-0005-0000-0000-000025460000}"/>
    <cellStyle name="Normal 4 3 2 3 6 2 3" xfId="17944" xr:uid="{00000000-0005-0000-0000-000026460000}"/>
    <cellStyle name="Normal 4 3 2 3 6 2 3 2" xfId="17945" xr:uid="{00000000-0005-0000-0000-000027460000}"/>
    <cellStyle name="Normal 4 3 2 3 6 2 3_QR_TAB_1.4_1.5_1.11" xfId="17946" xr:uid="{00000000-0005-0000-0000-000028460000}"/>
    <cellStyle name="Normal 4 3 2 3 6 2 4" xfId="17947" xr:uid="{00000000-0005-0000-0000-000029460000}"/>
    <cellStyle name="Normal 4 3 2 3 6 2_QR_TAB_1.4_1.5_1.11" xfId="17948" xr:uid="{00000000-0005-0000-0000-00002A460000}"/>
    <cellStyle name="Normal 4 3 2 3 6 3" xfId="17949" xr:uid="{00000000-0005-0000-0000-00002B460000}"/>
    <cellStyle name="Normal 4 3 2 3 6 3 2" xfId="17950" xr:uid="{00000000-0005-0000-0000-00002C460000}"/>
    <cellStyle name="Normal 4 3 2 3 6 3 2 2" xfId="17951" xr:uid="{00000000-0005-0000-0000-00002D460000}"/>
    <cellStyle name="Normal 4 3 2 3 6 3 2 2 2" xfId="17952" xr:uid="{00000000-0005-0000-0000-00002E460000}"/>
    <cellStyle name="Normal 4 3 2 3 6 3 2 2_QR_TAB_1.4_1.5_1.11" xfId="17953" xr:uid="{00000000-0005-0000-0000-00002F460000}"/>
    <cellStyle name="Normal 4 3 2 3 6 3 2 3" xfId="17954" xr:uid="{00000000-0005-0000-0000-000030460000}"/>
    <cellStyle name="Normal 4 3 2 3 6 3 2_QR_TAB_1.4_1.5_1.11" xfId="17955" xr:uid="{00000000-0005-0000-0000-000031460000}"/>
    <cellStyle name="Normal 4 3 2 3 6 3_QR_TAB_1.4_1.5_1.11" xfId="17956" xr:uid="{00000000-0005-0000-0000-000032460000}"/>
    <cellStyle name="Normal 4 3 2 3 6 4" xfId="17957" xr:uid="{00000000-0005-0000-0000-000033460000}"/>
    <cellStyle name="Normal 4 3 2 3 6 4 2" xfId="17958" xr:uid="{00000000-0005-0000-0000-000034460000}"/>
    <cellStyle name="Normal 4 3 2 3 6 4 2 2" xfId="17959" xr:uid="{00000000-0005-0000-0000-000035460000}"/>
    <cellStyle name="Normal 4 3 2 3 6 4 2_QR_TAB_1.4_1.5_1.11" xfId="17960" xr:uid="{00000000-0005-0000-0000-000036460000}"/>
    <cellStyle name="Normal 4 3 2 3 6 4 3" xfId="17961" xr:uid="{00000000-0005-0000-0000-000037460000}"/>
    <cellStyle name="Normal 4 3 2 3 6 4_QR_TAB_1.4_1.5_1.11" xfId="17962" xr:uid="{00000000-0005-0000-0000-000038460000}"/>
    <cellStyle name="Normal 4 3 2 3 6 5" xfId="17963" xr:uid="{00000000-0005-0000-0000-000039460000}"/>
    <cellStyle name="Normal 4 3 2 3 6 5 2" xfId="17964" xr:uid="{00000000-0005-0000-0000-00003A460000}"/>
    <cellStyle name="Normal 4 3 2 3 6 5_QR_TAB_1.4_1.5_1.11" xfId="17965" xr:uid="{00000000-0005-0000-0000-00003B460000}"/>
    <cellStyle name="Normal 4 3 2 3 6 6" xfId="17966" xr:uid="{00000000-0005-0000-0000-00003C460000}"/>
    <cellStyle name="Normal 4 3 2 3 6_checks flows" xfId="17967" xr:uid="{00000000-0005-0000-0000-00003D460000}"/>
    <cellStyle name="Normal 4 3 2 3 7" xfId="17968" xr:uid="{00000000-0005-0000-0000-00003E460000}"/>
    <cellStyle name="Normal 4 3 2 3 7 2" xfId="17969" xr:uid="{00000000-0005-0000-0000-00003F460000}"/>
    <cellStyle name="Normal 4 3 2 3 7 2 2" xfId="17970" xr:uid="{00000000-0005-0000-0000-000040460000}"/>
    <cellStyle name="Normal 4 3 2 3 7 2 2 2" xfId="17971" xr:uid="{00000000-0005-0000-0000-000041460000}"/>
    <cellStyle name="Normal 4 3 2 3 7 2 2 2 2" xfId="17972" xr:uid="{00000000-0005-0000-0000-000042460000}"/>
    <cellStyle name="Normal 4 3 2 3 7 2 2 2_QR_TAB_1.4_1.5_1.11" xfId="17973" xr:uid="{00000000-0005-0000-0000-000043460000}"/>
    <cellStyle name="Normal 4 3 2 3 7 2 2 3" xfId="17974" xr:uid="{00000000-0005-0000-0000-000044460000}"/>
    <cellStyle name="Normal 4 3 2 3 7 2 2_QR_TAB_1.4_1.5_1.11" xfId="17975" xr:uid="{00000000-0005-0000-0000-000045460000}"/>
    <cellStyle name="Normal 4 3 2 3 7 2 3" xfId="17976" xr:uid="{00000000-0005-0000-0000-000046460000}"/>
    <cellStyle name="Normal 4 3 2 3 7 2 3 2" xfId="17977" xr:uid="{00000000-0005-0000-0000-000047460000}"/>
    <cellStyle name="Normal 4 3 2 3 7 2 3_QR_TAB_1.4_1.5_1.11" xfId="17978" xr:uid="{00000000-0005-0000-0000-000048460000}"/>
    <cellStyle name="Normal 4 3 2 3 7 2 4" xfId="17979" xr:uid="{00000000-0005-0000-0000-000049460000}"/>
    <cellStyle name="Normal 4 3 2 3 7 2_QR_TAB_1.4_1.5_1.11" xfId="17980" xr:uid="{00000000-0005-0000-0000-00004A460000}"/>
    <cellStyle name="Normal 4 3 2 3 7 3" xfId="17981" xr:uid="{00000000-0005-0000-0000-00004B460000}"/>
    <cellStyle name="Normal 4 3 2 3 7 3 2" xfId="17982" xr:uid="{00000000-0005-0000-0000-00004C460000}"/>
    <cellStyle name="Normal 4 3 2 3 7 3 2 2" xfId="17983" xr:uid="{00000000-0005-0000-0000-00004D460000}"/>
    <cellStyle name="Normal 4 3 2 3 7 3 2_QR_TAB_1.4_1.5_1.11" xfId="17984" xr:uid="{00000000-0005-0000-0000-00004E460000}"/>
    <cellStyle name="Normal 4 3 2 3 7 3 3" xfId="17985" xr:uid="{00000000-0005-0000-0000-00004F460000}"/>
    <cellStyle name="Normal 4 3 2 3 7 3_QR_TAB_1.4_1.5_1.11" xfId="17986" xr:uid="{00000000-0005-0000-0000-000050460000}"/>
    <cellStyle name="Normal 4 3 2 3 7 4" xfId="17987" xr:uid="{00000000-0005-0000-0000-000051460000}"/>
    <cellStyle name="Normal 4 3 2 3 7 4 2" xfId="17988" xr:uid="{00000000-0005-0000-0000-000052460000}"/>
    <cellStyle name="Normal 4 3 2 3 7 4_QR_TAB_1.4_1.5_1.11" xfId="17989" xr:uid="{00000000-0005-0000-0000-000053460000}"/>
    <cellStyle name="Normal 4 3 2 3 7 5" xfId="17990" xr:uid="{00000000-0005-0000-0000-000054460000}"/>
    <cellStyle name="Normal 4 3 2 3 7_checks flows" xfId="17991" xr:uid="{00000000-0005-0000-0000-000055460000}"/>
    <cellStyle name="Normal 4 3 2 3 8" xfId="17992" xr:uid="{00000000-0005-0000-0000-000056460000}"/>
    <cellStyle name="Normal 4 3 2 3 8 2" xfId="17993" xr:uid="{00000000-0005-0000-0000-000057460000}"/>
    <cellStyle name="Normal 4 3 2 3 8 2 2" xfId="17994" xr:uid="{00000000-0005-0000-0000-000058460000}"/>
    <cellStyle name="Normal 4 3 2 3 8 2 2 2" xfId="17995" xr:uid="{00000000-0005-0000-0000-000059460000}"/>
    <cellStyle name="Normal 4 3 2 3 8 2 2_QR_TAB_1.4_1.5_1.11" xfId="17996" xr:uid="{00000000-0005-0000-0000-00005A460000}"/>
    <cellStyle name="Normal 4 3 2 3 8 2 3" xfId="17997" xr:uid="{00000000-0005-0000-0000-00005B460000}"/>
    <cellStyle name="Normal 4 3 2 3 8 2_QR_TAB_1.4_1.5_1.11" xfId="17998" xr:uid="{00000000-0005-0000-0000-00005C460000}"/>
    <cellStyle name="Normal 4 3 2 3 8 3" xfId="17999" xr:uid="{00000000-0005-0000-0000-00005D460000}"/>
    <cellStyle name="Normal 4 3 2 3 8 3 2" xfId="18000" xr:uid="{00000000-0005-0000-0000-00005E460000}"/>
    <cellStyle name="Normal 4 3 2 3 8 3_QR_TAB_1.4_1.5_1.11" xfId="18001" xr:uid="{00000000-0005-0000-0000-00005F460000}"/>
    <cellStyle name="Normal 4 3 2 3 8 4" xfId="18002" xr:uid="{00000000-0005-0000-0000-000060460000}"/>
    <cellStyle name="Normal 4 3 2 3 8_QR_TAB_1.4_1.5_1.11" xfId="18003" xr:uid="{00000000-0005-0000-0000-000061460000}"/>
    <cellStyle name="Normal 4 3 2 3 9" xfId="18004" xr:uid="{00000000-0005-0000-0000-000062460000}"/>
    <cellStyle name="Normal 4 3 2 3 9 2" xfId="18005" xr:uid="{00000000-0005-0000-0000-000063460000}"/>
    <cellStyle name="Normal 4 3 2 3 9 2 2" xfId="18006" xr:uid="{00000000-0005-0000-0000-000064460000}"/>
    <cellStyle name="Normal 4 3 2 3 9 2 2 2" xfId="18007" xr:uid="{00000000-0005-0000-0000-000065460000}"/>
    <cellStyle name="Normal 4 3 2 3 9 2 2_QR_TAB_1.4_1.5_1.11" xfId="18008" xr:uid="{00000000-0005-0000-0000-000066460000}"/>
    <cellStyle name="Normal 4 3 2 3 9 2 3" xfId="18009" xr:uid="{00000000-0005-0000-0000-000067460000}"/>
    <cellStyle name="Normal 4 3 2 3 9 2_QR_TAB_1.4_1.5_1.11" xfId="18010" xr:uid="{00000000-0005-0000-0000-000068460000}"/>
    <cellStyle name="Normal 4 3 2 3 9_QR_TAB_1.4_1.5_1.11" xfId="18011" xr:uid="{00000000-0005-0000-0000-000069460000}"/>
    <cellStyle name="Normal 4 3 2 3_checks flows" xfId="18012" xr:uid="{00000000-0005-0000-0000-00006A460000}"/>
    <cellStyle name="Normal 4 3 2 4" xfId="18013" xr:uid="{00000000-0005-0000-0000-00006B460000}"/>
    <cellStyle name="Normal 4 3 2 4 2" xfId="18014" xr:uid="{00000000-0005-0000-0000-00006C460000}"/>
    <cellStyle name="Normal 4 3 2 4 2 2" xfId="18015" xr:uid="{00000000-0005-0000-0000-00006D460000}"/>
    <cellStyle name="Normal 4 3 2 4 2 2 2" xfId="18016" xr:uid="{00000000-0005-0000-0000-00006E460000}"/>
    <cellStyle name="Normal 4 3 2 4 2 2 2 2" xfId="18017" xr:uid="{00000000-0005-0000-0000-00006F460000}"/>
    <cellStyle name="Normal 4 3 2 4 2 2 2 2 2" xfId="18018" xr:uid="{00000000-0005-0000-0000-000070460000}"/>
    <cellStyle name="Normal 4 3 2 4 2 2 2 2_QR_TAB_1.4_1.5_1.11" xfId="18019" xr:uid="{00000000-0005-0000-0000-000071460000}"/>
    <cellStyle name="Normal 4 3 2 4 2 2 2 3" xfId="18020" xr:uid="{00000000-0005-0000-0000-000072460000}"/>
    <cellStyle name="Normal 4 3 2 4 2 2 2_QR_TAB_1.4_1.5_1.11" xfId="18021" xr:uid="{00000000-0005-0000-0000-000073460000}"/>
    <cellStyle name="Normal 4 3 2 4 2 2 3" xfId="18022" xr:uid="{00000000-0005-0000-0000-000074460000}"/>
    <cellStyle name="Normal 4 3 2 4 2 2 3 2" xfId="18023" xr:uid="{00000000-0005-0000-0000-000075460000}"/>
    <cellStyle name="Normal 4 3 2 4 2 2 3_QR_TAB_1.4_1.5_1.11" xfId="18024" xr:uid="{00000000-0005-0000-0000-000076460000}"/>
    <cellStyle name="Normal 4 3 2 4 2 2 4" xfId="18025" xr:uid="{00000000-0005-0000-0000-000077460000}"/>
    <cellStyle name="Normal 4 3 2 4 2 2_QR_TAB_1.4_1.5_1.11" xfId="18026" xr:uid="{00000000-0005-0000-0000-000078460000}"/>
    <cellStyle name="Normal 4 3 2 4 2 3" xfId="18027" xr:uid="{00000000-0005-0000-0000-000079460000}"/>
    <cellStyle name="Normal 4 3 2 4 2 3 2" xfId="18028" xr:uid="{00000000-0005-0000-0000-00007A460000}"/>
    <cellStyle name="Normal 4 3 2 4 2 3 2 2" xfId="18029" xr:uid="{00000000-0005-0000-0000-00007B460000}"/>
    <cellStyle name="Normal 4 3 2 4 2 3 2 2 2" xfId="18030" xr:uid="{00000000-0005-0000-0000-00007C460000}"/>
    <cellStyle name="Normal 4 3 2 4 2 3 2 2_QR_TAB_1.4_1.5_1.11" xfId="18031" xr:uid="{00000000-0005-0000-0000-00007D460000}"/>
    <cellStyle name="Normal 4 3 2 4 2 3 2 3" xfId="18032" xr:uid="{00000000-0005-0000-0000-00007E460000}"/>
    <cellStyle name="Normal 4 3 2 4 2 3 2_QR_TAB_1.4_1.5_1.11" xfId="18033" xr:uid="{00000000-0005-0000-0000-00007F460000}"/>
    <cellStyle name="Normal 4 3 2 4 2 3_QR_TAB_1.4_1.5_1.11" xfId="18034" xr:uid="{00000000-0005-0000-0000-000080460000}"/>
    <cellStyle name="Normal 4 3 2 4 2 4" xfId="18035" xr:uid="{00000000-0005-0000-0000-000081460000}"/>
    <cellStyle name="Normal 4 3 2 4 2 4 2" xfId="18036" xr:uid="{00000000-0005-0000-0000-000082460000}"/>
    <cellStyle name="Normal 4 3 2 4 2 4 2 2" xfId="18037" xr:uid="{00000000-0005-0000-0000-000083460000}"/>
    <cellStyle name="Normal 4 3 2 4 2 4 2_QR_TAB_1.4_1.5_1.11" xfId="18038" xr:uid="{00000000-0005-0000-0000-000084460000}"/>
    <cellStyle name="Normal 4 3 2 4 2 4 3" xfId="18039" xr:uid="{00000000-0005-0000-0000-000085460000}"/>
    <cellStyle name="Normal 4 3 2 4 2 4_QR_TAB_1.4_1.5_1.11" xfId="18040" xr:uid="{00000000-0005-0000-0000-000086460000}"/>
    <cellStyle name="Normal 4 3 2 4 2 5" xfId="18041" xr:uid="{00000000-0005-0000-0000-000087460000}"/>
    <cellStyle name="Normal 4 3 2 4 2 5 2" xfId="18042" xr:uid="{00000000-0005-0000-0000-000088460000}"/>
    <cellStyle name="Normal 4 3 2 4 2 5_QR_TAB_1.4_1.5_1.11" xfId="18043" xr:uid="{00000000-0005-0000-0000-000089460000}"/>
    <cellStyle name="Normal 4 3 2 4 2 6" xfId="18044" xr:uid="{00000000-0005-0000-0000-00008A460000}"/>
    <cellStyle name="Normal 4 3 2 4 2_checks flows" xfId="18045" xr:uid="{00000000-0005-0000-0000-00008B460000}"/>
    <cellStyle name="Normal 4 3 2 4 3" xfId="18046" xr:uid="{00000000-0005-0000-0000-00008C460000}"/>
    <cellStyle name="Normal 4 3 2 4 3 2" xfId="18047" xr:uid="{00000000-0005-0000-0000-00008D460000}"/>
    <cellStyle name="Normal 4 3 2 4 3 2 2" xfId="18048" xr:uid="{00000000-0005-0000-0000-00008E460000}"/>
    <cellStyle name="Normal 4 3 2 4 3 2 2 2" xfId="18049" xr:uid="{00000000-0005-0000-0000-00008F460000}"/>
    <cellStyle name="Normal 4 3 2 4 3 2 2 2 2" xfId="18050" xr:uid="{00000000-0005-0000-0000-000090460000}"/>
    <cellStyle name="Normal 4 3 2 4 3 2 2 2_QR_TAB_1.4_1.5_1.11" xfId="18051" xr:uid="{00000000-0005-0000-0000-000091460000}"/>
    <cellStyle name="Normal 4 3 2 4 3 2 2 3" xfId="18052" xr:uid="{00000000-0005-0000-0000-000092460000}"/>
    <cellStyle name="Normal 4 3 2 4 3 2 2_QR_TAB_1.4_1.5_1.11" xfId="18053" xr:uid="{00000000-0005-0000-0000-000093460000}"/>
    <cellStyle name="Normal 4 3 2 4 3 2 3" xfId="18054" xr:uid="{00000000-0005-0000-0000-000094460000}"/>
    <cellStyle name="Normal 4 3 2 4 3 2 3 2" xfId="18055" xr:uid="{00000000-0005-0000-0000-000095460000}"/>
    <cellStyle name="Normal 4 3 2 4 3 2 3_QR_TAB_1.4_1.5_1.11" xfId="18056" xr:uid="{00000000-0005-0000-0000-000096460000}"/>
    <cellStyle name="Normal 4 3 2 4 3 2 4" xfId="18057" xr:uid="{00000000-0005-0000-0000-000097460000}"/>
    <cellStyle name="Normal 4 3 2 4 3 2_QR_TAB_1.4_1.5_1.11" xfId="18058" xr:uid="{00000000-0005-0000-0000-000098460000}"/>
    <cellStyle name="Normal 4 3 2 4 3 3" xfId="18059" xr:uid="{00000000-0005-0000-0000-000099460000}"/>
    <cellStyle name="Normal 4 3 2 4 3 3 2" xfId="18060" xr:uid="{00000000-0005-0000-0000-00009A460000}"/>
    <cellStyle name="Normal 4 3 2 4 3 3 2 2" xfId="18061" xr:uid="{00000000-0005-0000-0000-00009B460000}"/>
    <cellStyle name="Normal 4 3 2 4 3 3 2_QR_TAB_1.4_1.5_1.11" xfId="18062" xr:uid="{00000000-0005-0000-0000-00009C460000}"/>
    <cellStyle name="Normal 4 3 2 4 3 3 3" xfId="18063" xr:uid="{00000000-0005-0000-0000-00009D460000}"/>
    <cellStyle name="Normal 4 3 2 4 3 3_QR_TAB_1.4_1.5_1.11" xfId="18064" xr:uid="{00000000-0005-0000-0000-00009E460000}"/>
    <cellStyle name="Normal 4 3 2 4 3 4" xfId="18065" xr:uid="{00000000-0005-0000-0000-00009F460000}"/>
    <cellStyle name="Normal 4 3 2 4 3 4 2" xfId="18066" xr:uid="{00000000-0005-0000-0000-0000A0460000}"/>
    <cellStyle name="Normal 4 3 2 4 3 4_QR_TAB_1.4_1.5_1.11" xfId="18067" xr:uid="{00000000-0005-0000-0000-0000A1460000}"/>
    <cellStyle name="Normal 4 3 2 4 3 5" xfId="18068" xr:uid="{00000000-0005-0000-0000-0000A2460000}"/>
    <cellStyle name="Normal 4 3 2 4 3_checks flows" xfId="18069" xr:uid="{00000000-0005-0000-0000-0000A3460000}"/>
    <cellStyle name="Normal 4 3 2 4 4" xfId="18070" xr:uid="{00000000-0005-0000-0000-0000A4460000}"/>
    <cellStyle name="Normal 4 3 2 4 4 2" xfId="18071" xr:uid="{00000000-0005-0000-0000-0000A5460000}"/>
    <cellStyle name="Normal 4 3 2 4 4 2 2" xfId="18072" xr:uid="{00000000-0005-0000-0000-0000A6460000}"/>
    <cellStyle name="Normal 4 3 2 4 4 2 2 2" xfId="18073" xr:uid="{00000000-0005-0000-0000-0000A7460000}"/>
    <cellStyle name="Normal 4 3 2 4 4 2 2_QR_TAB_1.4_1.5_1.11" xfId="18074" xr:uid="{00000000-0005-0000-0000-0000A8460000}"/>
    <cellStyle name="Normal 4 3 2 4 4 2 3" xfId="18075" xr:uid="{00000000-0005-0000-0000-0000A9460000}"/>
    <cellStyle name="Normal 4 3 2 4 4 2_QR_TAB_1.4_1.5_1.11" xfId="18076" xr:uid="{00000000-0005-0000-0000-0000AA460000}"/>
    <cellStyle name="Normal 4 3 2 4 4 3" xfId="18077" xr:uid="{00000000-0005-0000-0000-0000AB460000}"/>
    <cellStyle name="Normal 4 3 2 4 4 3 2" xfId="18078" xr:uid="{00000000-0005-0000-0000-0000AC460000}"/>
    <cellStyle name="Normal 4 3 2 4 4 3_QR_TAB_1.4_1.5_1.11" xfId="18079" xr:uid="{00000000-0005-0000-0000-0000AD460000}"/>
    <cellStyle name="Normal 4 3 2 4 4 4" xfId="18080" xr:uid="{00000000-0005-0000-0000-0000AE460000}"/>
    <cellStyle name="Normal 4 3 2 4 4_QR_TAB_1.4_1.5_1.11" xfId="18081" xr:uid="{00000000-0005-0000-0000-0000AF460000}"/>
    <cellStyle name="Normal 4 3 2 4 5" xfId="18082" xr:uid="{00000000-0005-0000-0000-0000B0460000}"/>
    <cellStyle name="Normal 4 3 2 4 5 2" xfId="18083" xr:uid="{00000000-0005-0000-0000-0000B1460000}"/>
    <cellStyle name="Normal 4 3 2 4 5 2 2" xfId="18084" xr:uid="{00000000-0005-0000-0000-0000B2460000}"/>
    <cellStyle name="Normal 4 3 2 4 5 2 2 2" xfId="18085" xr:uid="{00000000-0005-0000-0000-0000B3460000}"/>
    <cellStyle name="Normal 4 3 2 4 5 2 2_QR_TAB_1.4_1.5_1.11" xfId="18086" xr:uid="{00000000-0005-0000-0000-0000B4460000}"/>
    <cellStyle name="Normal 4 3 2 4 5 2 3" xfId="18087" xr:uid="{00000000-0005-0000-0000-0000B5460000}"/>
    <cellStyle name="Normal 4 3 2 4 5 2_QR_TAB_1.4_1.5_1.11" xfId="18088" xr:uid="{00000000-0005-0000-0000-0000B6460000}"/>
    <cellStyle name="Normal 4 3 2 4 5_QR_TAB_1.4_1.5_1.11" xfId="18089" xr:uid="{00000000-0005-0000-0000-0000B7460000}"/>
    <cellStyle name="Normal 4 3 2 4 6" xfId="18090" xr:uid="{00000000-0005-0000-0000-0000B8460000}"/>
    <cellStyle name="Normal 4 3 2 4 6 2" xfId="18091" xr:uid="{00000000-0005-0000-0000-0000B9460000}"/>
    <cellStyle name="Normal 4 3 2 4 6 2 2" xfId="18092" xr:uid="{00000000-0005-0000-0000-0000BA460000}"/>
    <cellStyle name="Normal 4 3 2 4 6 2_QR_TAB_1.4_1.5_1.11" xfId="18093" xr:uid="{00000000-0005-0000-0000-0000BB460000}"/>
    <cellStyle name="Normal 4 3 2 4 6 3" xfId="18094" xr:uid="{00000000-0005-0000-0000-0000BC460000}"/>
    <cellStyle name="Normal 4 3 2 4 6_QR_TAB_1.4_1.5_1.11" xfId="18095" xr:uid="{00000000-0005-0000-0000-0000BD460000}"/>
    <cellStyle name="Normal 4 3 2 4 7" xfId="18096" xr:uid="{00000000-0005-0000-0000-0000BE460000}"/>
    <cellStyle name="Normal 4 3 2 4 7 2" xfId="18097" xr:uid="{00000000-0005-0000-0000-0000BF460000}"/>
    <cellStyle name="Normal 4 3 2 4 7_QR_TAB_1.4_1.5_1.11" xfId="18098" xr:uid="{00000000-0005-0000-0000-0000C0460000}"/>
    <cellStyle name="Normal 4 3 2 4 8" xfId="18099" xr:uid="{00000000-0005-0000-0000-0000C1460000}"/>
    <cellStyle name="Normal 4 3 2 4_checks flows" xfId="18100" xr:uid="{00000000-0005-0000-0000-0000C2460000}"/>
    <cellStyle name="Normal 4 3 2 5" xfId="18101" xr:uid="{00000000-0005-0000-0000-0000C3460000}"/>
    <cellStyle name="Normal 4 3 2 5 2" xfId="18102" xr:uid="{00000000-0005-0000-0000-0000C4460000}"/>
    <cellStyle name="Normal 4 3 2 5 2 2" xfId="18103" xr:uid="{00000000-0005-0000-0000-0000C5460000}"/>
    <cellStyle name="Normal 4 3 2 5 2 2 2" xfId="18104" xr:uid="{00000000-0005-0000-0000-0000C6460000}"/>
    <cellStyle name="Normal 4 3 2 5 2 2 2 2" xfId="18105" xr:uid="{00000000-0005-0000-0000-0000C7460000}"/>
    <cellStyle name="Normal 4 3 2 5 2 2 2_QR_TAB_1.4_1.5_1.11" xfId="18106" xr:uid="{00000000-0005-0000-0000-0000C8460000}"/>
    <cellStyle name="Normal 4 3 2 5 2 2 3" xfId="18107" xr:uid="{00000000-0005-0000-0000-0000C9460000}"/>
    <cellStyle name="Normal 4 3 2 5 2 2_QR_TAB_1.4_1.5_1.11" xfId="18108" xr:uid="{00000000-0005-0000-0000-0000CA460000}"/>
    <cellStyle name="Normal 4 3 2 5 2 3" xfId="18109" xr:uid="{00000000-0005-0000-0000-0000CB460000}"/>
    <cellStyle name="Normal 4 3 2 5 2 3 2" xfId="18110" xr:uid="{00000000-0005-0000-0000-0000CC460000}"/>
    <cellStyle name="Normal 4 3 2 5 2 3_QR_TAB_1.4_1.5_1.11" xfId="18111" xr:uid="{00000000-0005-0000-0000-0000CD460000}"/>
    <cellStyle name="Normal 4 3 2 5 2 4" xfId="18112" xr:uid="{00000000-0005-0000-0000-0000CE460000}"/>
    <cellStyle name="Normal 4 3 2 5 2_QR_TAB_1.4_1.5_1.11" xfId="18113" xr:uid="{00000000-0005-0000-0000-0000CF460000}"/>
    <cellStyle name="Normal 4 3 2 5 3" xfId="18114" xr:uid="{00000000-0005-0000-0000-0000D0460000}"/>
    <cellStyle name="Normal 4 3 2 5 3 2" xfId="18115" xr:uid="{00000000-0005-0000-0000-0000D1460000}"/>
    <cellStyle name="Normal 4 3 2 5 3 2 2" xfId="18116" xr:uid="{00000000-0005-0000-0000-0000D2460000}"/>
    <cellStyle name="Normal 4 3 2 5 3 2 2 2" xfId="18117" xr:uid="{00000000-0005-0000-0000-0000D3460000}"/>
    <cellStyle name="Normal 4 3 2 5 3 2 2_QR_TAB_1.4_1.5_1.11" xfId="18118" xr:uid="{00000000-0005-0000-0000-0000D4460000}"/>
    <cellStyle name="Normal 4 3 2 5 3 2 3" xfId="18119" xr:uid="{00000000-0005-0000-0000-0000D5460000}"/>
    <cellStyle name="Normal 4 3 2 5 3 2_QR_TAB_1.4_1.5_1.11" xfId="18120" xr:uid="{00000000-0005-0000-0000-0000D6460000}"/>
    <cellStyle name="Normal 4 3 2 5 3_QR_TAB_1.4_1.5_1.11" xfId="18121" xr:uid="{00000000-0005-0000-0000-0000D7460000}"/>
    <cellStyle name="Normal 4 3 2 5 4" xfId="18122" xr:uid="{00000000-0005-0000-0000-0000D8460000}"/>
    <cellStyle name="Normal 4 3 2 5 4 2" xfId="18123" xr:uid="{00000000-0005-0000-0000-0000D9460000}"/>
    <cellStyle name="Normal 4 3 2 5 4 2 2" xfId="18124" xr:uid="{00000000-0005-0000-0000-0000DA460000}"/>
    <cellStyle name="Normal 4 3 2 5 4 2_QR_TAB_1.4_1.5_1.11" xfId="18125" xr:uid="{00000000-0005-0000-0000-0000DB460000}"/>
    <cellStyle name="Normal 4 3 2 5 4 3" xfId="18126" xr:uid="{00000000-0005-0000-0000-0000DC460000}"/>
    <cellStyle name="Normal 4 3 2 5 4_QR_TAB_1.4_1.5_1.11" xfId="18127" xr:uid="{00000000-0005-0000-0000-0000DD460000}"/>
    <cellStyle name="Normal 4 3 2 5 5" xfId="18128" xr:uid="{00000000-0005-0000-0000-0000DE460000}"/>
    <cellStyle name="Normal 4 3 2 5 5 2" xfId="18129" xr:uid="{00000000-0005-0000-0000-0000DF460000}"/>
    <cellStyle name="Normal 4 3 2 5 5_QR_TAB_1.4_1.5_1.11" xfId="18130" xr:uid="{00000000-0005-0000-0000-0000E0460000}"/>
    <cellStyle name="Normal 4 3 2 5 6" xfId="18131" xr:uid="{00000000-0005-0000-0000-0000E1460000}"/>
    <cellStyle name="Normal 4 3 2 5_checks flows" xfId="18132" xr:uid="{00000000-0005-0000-0000-0000E2460000}"/>
    <cellStyle name="Normal 4 3 2 6" xfId="18133" xr:uid="{00000000-0005-0000-0000-0000E3460000}"/>
    <cellStyle name="Normal 4 3 2 6 2" xfId="18134" xr:uid="{00000000-0005-0000-0000-0000E4460000}"/>
    <cellStyle name="Normal 4 3 2 6 2 2" xfId="18135" xr:uid="{00000000-0005-0000-0000-0000E5460000}"/>
    <cellStyle name="Normal 4 3 2 6 2 2 2" xfId="18136" xr:uid="{00000000-0005-0000-0000-0000E6460000}"/>
    <cellStyle name="Normal 4 3 2 6 2 2 2 2" xfId="18137" xr:uid="{00000000-0005-0000-0000-0000E7460000}"/>
    <cellStyle name="Normal 4 3 2 6 2 2 2_QR_TAB_1.4_1.5_1.11" xfId="18138" xr:uid="{00000000-0005-0000-0000-0000E8460000}"/>
    <cellStyle name="Normal 4 3 2 6 2 2 3" xfId="18139" xr:uid="{00000000-0005-0000-0000-0000E9460000}"/>
    <cellStyle name="Normal 4 3 2 6 2 2_QR_TAB_1.4_1.5_1.11" xfId="18140" xr:uid="{00000000-0005-0000-0000-0000EA460000}"/>
    <cellStyle name="Normal 4 3 2 6 2 3" xfId="18141" xr:uid="{00000000-0005-0000-0000-0000EB460000}"/>
    <cellStyle name="Normal 4 3 2 6 2 3 2" xfId="18142" xr:uid="{00000000-0005-0000-0000-0000EC460000}"/>
    <cellStyle name="Normal 4 3 2 6 2 3_QR_TAB_1.4_1.5_1.11" xfId="18143" xr:uid="{00000000-0005-0000-0000-0000ED460000}"/>
    <cellStyle name="Normal 4 3 2 6 2 4" xfId="18144" xr:uid="{00000000-0005-0000-0000-0000EE460000}"/>
    <cellStyle name="Normal 4 3 2 6 2_QR_TAB_1.4_1.5_1.11" xfId="18145" xr:uid="{00000000-0005-0000-0000-0000EF460000}"/>
    <cellStyle name="Normal 4 3 2 6 3" xfId="18146" xr:uid="{00000000-0005-0000-0000-0000F0460000}"/>
    <cellStyle name="Normal 4 3 2 6 3 2" xfId="18147" xr:uid="{00000000-0005-0000-0000-0000F1460000}"/>
    <cellStyle name="Normal 4 3 2 6 3 2 2" xfId="18148" xr:uid="{00000000-0005-0000-0000-0000F2460000}"/>
    <cellStyle name="Normal 4 3 2 6 3 2 2 2" xfId="18149" xr:uid="{00000000-0005-0000-0000-0000F3460000}"/>
    <cellStyle name="Normal 4 3 2 6 3 2 2_QR_TAB_1.4_1.5_1.11" xfId="18150" xr:uid="{00000000-0005-0000-0000-0000F4460000}"/>
    <cellStyle name="Normal 4 3 2 6 3 2 3" xfId="18151" xr:uid="{00000000-0005-0000-0000-0000F5460000}"/>
    <cellStyle name="Normal 4 3 2 6 3 2_QR_TAB_1.4_1.5_1.11" xfId="18152" xr:uid="{00000000-0005-0000-0000-0000F6460000}"/>
    <cellStyle name="Normal 4 3 2 6 3_QR_TAB_1.4_1.5_1.11" xfId="18153" xr:uid="{00000000-0005-0000-0000-0000F7460000}"/>
    <cellStyle name="Normal 4 3 2 6 4" xfId="18154" xr:uid="{00000000-0005-0000-0000-0000F8460000}"/>
    <cellStyle name="Normal 4 3 2 6 4 2" xfId="18155" xr:uid="{00000000-0005-0000-0000-0000F9460000}"/>
    <cellStyle name="Normal 4 3 2 6 4 2 2" xfId="18156" xr:uid="{00000000-0005-0000-0000-0000FA460000}"/>
    <cellStyle name="Normal 4 3 2 6 4 2_QR_TAB_1.4_1.5_1.11" xfId="18157" xr:uid="{00000000-0005-0000-0000-0000FB460000}"/>
    <cellStyle name="Normal 4 3 2 6 4 3" xfId="18158" xr:uid="{00000000-0005-0000-0000-0000FC460000}"/>
    <cellStyle name="Normal 4 3 2 6 4_QR_TAB_1.4_1.5_1.11" xfId="18159" xr:uid="{00000000-0005-0000-0000-0000FD460000}"/>
    <cellStyle name="Normal 4 3 2 6 5" xfId="18160" xr:uid="{00000000-0005-0000-0000-0000FE460000}"/>
    <cellStyle name="Normal 4 3 2 6 5 2" xfId="18161" xr:uid="{00000000-0005-0000-0000-0000FF460000}"/>
    <cellStyle name="Normal 4 3 2 6 5_QR_TAB_1.4_1.5_1.11" xfId="18162" xr:uid="{00000000-0005-0000-0000-000000470000}"/>
    <cellStyle name="Normal 4 3 2 6 6" xfId="18163" xr:uid="{00000000-0005-0000-0000-000001470000}"/>
    <cellStyle name="Normal 4 3 2 6_checks flows" xfId="18164" xr:uid="{00000000-0005-0000-0000-000002470000}"/>
    <cellStyle name="Normal 4 3 2 7" xfId="18165" xr:uid="{00000000-0005-0000-0000-000003470000}"/>
    <cellStyle name="Normal 4 3 2 7 2" xfId="18166" xr:uid="{00000000-0005-0000-0000-000004470000}"/>
    <cellStyle name="Normal 4 3 2 7 2 2" xfId="18167" xr:uid="{00000000-0005-0000-0000-000005470000}"/>
    <cellStyle name="Normal 4 3 2 7 2 2 2" xfId="18168" xr:uid="{00000000-0005-0000-0000-000006470000}"/>
    <cellStyle name="Normal 4 3 2 7 2 2 2 2" xfId="18169" xr:uid="{00000000-0005-0000-0000-000007470000}"/>
    <cellStyle name="Normal 4 3 2 7 2 2 2_QR_TAB_1.4_1.5_1.11" xfId="18170" xr:uid="{00000000-0005-0000-0000-000008470000}"/>
    <cellStyle name="Normal 4 3 2 7 2 2 3" xfId="18171" xr:uid="{00000000-0005-0000-0000-000009470000}"/>
    <cellStyle name="Normal 4 3 2 7 2 2_QR_TAB_1.4_1.5_1.11" xfId="18172" xr:uid="{00000000-0005-0000-0000-00000A470000}"/>
    <cellStyle name="Normal 4 3 2 7 2 3" xfId="18173" xr:uid="{00000000-0005-0000-0000-00000B470000}"/>
    <cellStyle name="Normal 4 3 2 7 2 3 2" xfId="18174" xr:uid="{00000000-0005-0000-0000-00000C470000}"/>
    <cellStyle name="Normal 4 3 2 7 2 3_QR_TAB_1.4_1.5_1.11" xfId="18175" xr:uid="{00000000-0005-0000-0000-00000D470000}"/>
    <cellStyle name="Normal 4 3 2 7 2 4" xfId="18176" xr:uid="{00000000-0005-0000-0000-00000E470000}"/>
    <cellStyle name="Normal 4 3 2 7 2_QR_TAB_1.4_1.5_1.11" xfId="18177" xr:uid="{00000000-0005-0000-0000-00000F470000}"/>
    <cellStyle name="Normal 4 3 2 7 3" xfId="18178" xr:uid="{00000000-0005-0000-0000-000010470000}"/>
    <cellStyle name="Normal 4 3 2 7 3 2" xfId="18179" xr:uid="{00000000-0005-0000-0000-000011470000}"/>
    <cellStyle name="Normal 4 3 2 7 3 2 2" xfId="18180" xr:uid="{00000000-0005-0000-0000-000012470000}"/>
    <cellStyle name="Normal 4 3 2 7 3 2 2 2" xfId="18181" xr:uid="{00000000-0005-0000-0000-000013470000}"/>
    <cellStyle name="Normal 4 3 2 7 3 2 2_QR_TAB_1.4_1.5_1.11" xfId="18182" xr:uid="{00000000-0005-0000-0000-000014470000}"/>
    <cellStyle name="Normal 4 3 2 7 3 2 3" xfId="18183" xr:uid="{00000000-0005-0000-0000-000015470000}"/>
    <cellStyle name="Normal 4 3 2 7 3 2_QR_TAB_1.4_1.5_1.11" xfId="18184" xr:uid="{00000000-0005-0000-0000-000016470000}"/>
    <cellStyle name="Normal 4 3 2 7 3_QR_TAB_1.4_1.5_1.11" xfId="18185" xr:uid="{00000000-0005-0000-0000-000017470000}"/>
    <cellStyle name="Normal 4 3 2 7 4" xfId="18186" xr:uid="{00000000-0005-0000-0000-000018470000}"/>
    <cellStyle name="Normal 4 3 2 7 4 2" xfId="18187" xr:uid="{00000000-0005-0000-0000-000019470000}"/>
    <cellStyle name="Normal 4 3 2 7 4 2 2" xfId="18188" xr:uid="{00000000-0005-0000-0000-00001A470000}"/>
    <cellStyle name="Normal 4 3 2 7 4 2_QR_TAB_1.4_1.5_1.11" xfId="18189" xr:uid="{00000000-0005-0000-0000-00001B470000}"/>
    <cellStyle name="Normal 4 3 2 7 4 3" xfId="18190" xr:uid="{00000000-0005-0000-0000-00001C470000}"/>
    <cellStyle name="Normal 4 3 2 7 4_QR_TAB_1.4_1.5_1.11" xfId="18191" xr:uid="{00000000-0005-0000-0000-00001D470000}"/>
    <cellStyle name="Normal 4 3 2 7 5" xfId="18192" xr:uid="{00000000-0005-0000-0000-00001E470000}"/>
    <cellStyle name="Normal 4 3 2 7 5 2" xfId="18193" xr:uid="{00000000-0005-0000-0000-00001F470000}"/>
    <cellStyle name="Normal 4 3 2 7 5_QR_TAB_1.4_1.5_1.11" xfId="18194" xr:uid="{00000000-0005-0000-0000-000020470000}"/>
    <cellStyle name="Normal 4 3 2 7 6" xfId="18195" xr:uid="{00000000-0005-0000-0000-000021470000}"/>
    <cellStyle name="Normal 4 3 2 7_checks flows" xfId="18196" xr:uid="{00000000-0005-0000-0000-000022470000}"/>
    <cellStyle name="Normal 4 3 2 8" xfId="18197" xr:uid="{00000000-0005-0000-0000-000023470000}"/>
    <cellStyle name="Normal 4 3 2 8 2" xfId="18198" xr:uid="{00000000-0005-0000-0000-000024470000}"/>
    <cellStyle name="Normal 4 3 2 8 2 2" xfId="18199" xr:uid="{00000000-0005-0000-0000-000025470000}"/>
    <cellStyle name="Normal 4 3 2 8 2 2 2" xfId="18200" xr:uid="{00000000-0005-0000-0000-000026470000}"/>
    <cellStyle name="Normal 4 3 2 8 2 2 2 2" xfId="18201" xr:uid="{00000000-0005-0000-0000-000027470000}"/>
    <cellStyle name="Normal 4 3 2 8 2 2 2_QR_TAB_1.4_1.5_1.11" xfId="18202" xr:uid="{00000000-0005-0000-0000-000028470000}"/>
    <cellStyle name="Normal 4 3 2 8 2 2 3" xfId="18203" xr:uid="{00000000-0005-0000-0000-000029470000}"/>
    <cellStyle name="Normal 4 3 2 8 2 2_QR_TAB_1.4_1.5_1.11" xfId="18204" xr:uid="{00000000-0005-0000-0000-00002A470000}"/>
    <cellStyle name="Normal 4 3 2 8 2 3" xfId="18205" xr:uid="{00000000-0005-0000-0000-00002B470000}"/>
    <cellStyle name="Normal 4 3 2 8 2 3 2" xfId="18206" xr:uid="{00000000-0005-0000-0000-00002C470000}"/>
    <cellStyle name="Normal 4 3 2 8 2 3_QR_TAB_1.4_1.5_1.11" xfId="18207" xr:uid="{00000000-0005-0000-0000-00002D470000}"/>
    <cellStyle name="Normal 4 3 2 8 2 4" xfId="18208" xr:uid="{00000000-0005-0000-0000-00002E470000}"/>
    <cellStyle name="Normal 4 3 2 8 2_QR_TAB_1.4_1.5_1.11" xfId="18209" xr:uid="{00000000-0005-0000-0000-00002F470000}"/>
    <cellStyle name="Normal 4 3 2 8 3" xfId="18210" xr:uid="{00000000-0005-0000-0000-000030470000}"/>
    <cellStyle name="Normal 4 3 2 8 3 2" xfId="18211" xr:uid="{00000000-0005-0000-0000-000031470000}"/>
    <cellStyle name="Normal 4 3 2 8 3 2 2" xfId="18212" xr:uid="{00000000-0005-0000-0000-000032470000}"/>
    <cellStyle name="Normal 4 3 2 8 3 2 2 2" xfId="18213" xr:uid="{00000000-0005-0000-0000-000033470000}"/>
    <cellStyle name="Normal 4 3 2 8 3 2 2_QR_TAB_1.4_1.5_1.11" xfId="18214" xr:uid="{00000000-0005-0000-0000-000034470000}"/>
    <cellStyle name="Normal 4 3 2 8 3 2 3" xfId="18215" xr:uid="{00000000-0005-0000-0000-000035470000}"/>
    <cellStyle name="Normal 4 3 2 8 3 2_QR_TAB_1.4_1.5_1.11" xfId="18216" xr:uid="{00000000-0005-0000-0000-000036470000}"/>
    <cellStyle name="Normal 4 3 2 8 3_QR_TAB_1.4_1.5_1.11" xfId="18217" xr:uid="{00000000-0005-0000-0000-000037470000}"/>
    <cellStyle name="Normal 4 3 2 8 4" xfId="18218" xr:uid="{00000000-0005-0000-0000-000038470000}"/>
    <cellStyle name="Normal 4 3 2 8 4 2" xfId="18219" xr:uid="{00000000-0005-0000-0000-000039470000}"/>
    <cellStyle name="Normal 4 3 2 8 4 2 2" xfId="18220" xr:uid="{00000000-0005-0000-0000-00003A470000}"/>
    <cellStyle name="Normal 4 3 2 8 4 2_QR_TAB_1.4_1.5_1.11" xfId="18221" xr:uid="{00000000-0005-0000-0000-00003B470000}"/>
    <cellStyle name="Normal 4 3 2 8 4 3" xfId="18222" xr:uid="{00000000-0005-0000-0000-00003C470000}"/>
    <cellStyle name="Normal 4 3 2 8 4_QR_TAB_1.4_1.5_1.11" xfId="18223" xr:uid="{00000000-0005-0000-0000-00003D470000}"/>
    <cellStyle name="Normal 4 3 2 8 5" xfId="18224" xr:uid="{00000000-0005-0000-0000-00003E470000}"/>
    <cellStyle name="Normal 4 3 2 8 5 2" xfId="18225" xr:uid="{00000000-0005-0000-0000-00003F470000}"/>
    <cellStyle name="Normal 4 3 2 8 5_QR_TAB_1.4_1.5_1.11" xfId="18226" xr:uid="{00000000-0005-0000-0000-000040470000}"/>
    <cellStyle name="Normal 4 3 2 8 6" xfId="18227" xr:uid="{00000000-0005-0000-0000-000041470000}"/>
    <cellStyle name="Normal 4 3 2 8_checks flows" xfId="18228" xr:uid="{00000000-0005-0000-0000-000042470000}"/>
    <cellStyle name="Normal 4 3 2 9" xfId="18229" xr:uid="{00000000-0005-0000-0000-000043470000}"/>
    <cellStyle name="Normal 4 3 2 9 2" xfId="18230" xr:uid="{00000000-0005-0000-0000-000044470000}"/>
    <cellStyle name="Normal 4 3 2 9 2 2" xfId="18231" xr:uid="{00000000-0005-0000-0000-000045470000}"/>
    <cellStyle name="Normal 4 3 2 9 2 2 2" xfId="18232" xr:uid="{00000000-0005-0000-0000-000046470000}"/>
    <cellStyle name="Normal 4 3 2 9 2 2 2 2" xfId="18233" xr:uid="{00000000-0005-0000-0000-000047470000}"/>
    <cellStyle name="Normal 4 3 2 9 2 2 2_QR_TAB_1.4_1.5_1.11" xfId="18234" xr:uid="{00000000-0005-0000-0000-000048470000}"/>
    <cellStyle name="Normal 4 3 2 9 2 2 3" xfId="18235" xr:uid="{00000000-0005-0000-0000-000049470000}"/>
    <cellStyle name="Normal 4 3 2 9 2 2_QR_TAB_1.4_1.5_1.11" xfId="18236" xr:uid="{00000000-0005-0000-0000-00004A470000}"/>
    <cellStyle name="Normal 4 3 2 9 2 3" xfId="18237" xr:uid="{00000000-0005-0000-0000-00004B470000}"/>
    <cellStyle name="Normal 4 3 2 9 2 3 2" xfId="18238" xr:uid="{00000000-0005-0000-0000-00004C470000}"/>
    <cellStyle name="Normal 4 3 2 9 2 3_QR_TAB_1.4_1.5_1.11" xfId="18239" xr:uid="{00000000-0005-0000-0000-00004D470000}"/>
    <cellStyle name="Normal 4 3 2 9 2 4" xfId="18240" xr:uid="{00000000-0005-0000-0000-00004E470000}"/>
    <cellStyle name="Normal 4 3 2 9 2_QR_TAB_1.4_1.5_1.11" xfId="18241" xr:uid="{00000000-0005-0000-0000-00004F470000}"/>
    <cellStyle name="Normal 4 3 2 9 3" xfId="18242" xr:uid="{00000000-0005-0000-0000-000050470000}"/>
    <cellStyle name="Normal 4 3 2 9 3 2" xfId="18243" xr:uid="{00000000-0005-0000-0000-000051470000}"/>
    <cellStyle name="Normal 4 3 2 9 3 2 2" xfId="18244" xr:uid="{00000000-0005-0000-0000-000052470000}"/>
    <cellStyle name="Normal 4 3 2 9 3 2_QR_TAB_1.4_1.5_1.11" xfId="18245" xr:uid="{00000000-0005-0000-0000-000053470000}"/>
    <cellStyle name="Normal 4 3 2 9 3 3" xfId="18246" xr:uid="{00000000-0005-0000-0000-000054470000}"/>
    <cellStyle name="Normal 4 3 2 9 3_QR_TAB_1.4_1.5_1.11" xfId="18247" xr:uid="{00000000-0005-0000-0000-000055470000}"/>
    <cellStyle name="Normal 4 3 2 9 4" xfId="18248" xr:uid="{00000000-0005-0000-0000-000056470000}"/>
    <cellStyle name="Normal 4 3 2 9 4 2" xfId="18249" xr:uid="{00000000-0005-0000-0000-000057470000}"/>
    <cellStyle name="Normal 4 3 2 9 4_QR_TAB_1.4_1.5_1.11" xfId="18250" xr:uid="{00000000-0005-0000-0000-000058470000}"/>
    <cellStyle name="Normal 4 3 2 9 5" xfId="18251" xr:uid="{00000000-0005-0000-0000-000059470000}"/>
    <cellStyle name="Normal 4 3 2 9_checks flows" xfId="18252" xr:uid="{00000000-0005-0000-0000-00005A470000}"/>
    <cellStyle name="Normal 4 3 2_AL2" xfId="18253" xr:uid="{00000000-0005-0000-0000-00005B470000}"/>
    <cellStyle name="Normal 4 3_QR_TAB_1.4_1.5_1.11" xfId="18254" xr:uid="{00000000-0005-0000-0000-00005C470000}"/>
    <cellStyle name="Normal 4 4" xfId="18255" xr:uid="{00000000-0005-0000-0000-00005D470000}"/>
    <cellStyle name="Normal 4 5" xfId="14984" xr:uid="{00000000-0005-0000-0000-00005E470000}"/>
    <cellStyle name="Normal 4 6" xfId="21587" xr:uid="{00000000-0005-0000-0000-00005F470000}"/>
    <cellStyle name="Normal 4 7" xfId="21592" xr:uid="{00000000-0005-0000-0000-000060470000}"/>
    <cellStyle name="Normal 4 8" xfId="21590" xr:uid="{00000000-0005-0000-0000-000061470000}"/>
    <cellStyle name="Normal 4 9" xfId="21593" xr:uid="{00000000-0005-0000-0000-000062470000}"/>
    <cellStyle name="Normal 4_A" xfId="18256" xr:uid="{00000000-0005-0000-0000-000063470000}"/>
    <cellStyle name="Normal 40" xfId="21609" xr:uid="{00000000-0005-0000-0000-000064470000}"/>
    <cellStyle name="Normal 41" xfId="21610" xr:uid="{00000000-0005-0000-0000-000065470000}"/>
    <cellStyle name="Normal 5" xfId="16" xr:uid="{00000000-0005-0000-0000-000066470000}"/>
    <cellStyle name="Normal 5 2" xfId="18258" xr:uid="{00000000-0005-0000-0000-000067470000}"/>
    <cellStyle name="Normal 5 2 2" xfId="18259" xr:uid="{00000000-0005-0000-0000-000068470000}"/>
    <cellStyle name="Normal 5 2_A" xfId="18260" xr:uid="{00000000-0005-0000-0000-000069470000}"/>
    <cellStyle name="Normal 5 3" xfId="18261" xr:uid="{00000000-0005-0000-0000-00006A470000}"/>
    <cellStyle name="Normal 5 4" xfId="18257" xr:uid="{00000000-0005-0000-0000-00006B470000}"/>
    <cellStyle name="Normal 5_A" xfId="18262" xr:uid="{00000000-0005-0000-0000-00006C470000}"/>
    <cellStyle name="Normal 6" xfId="17" xr:uid="{00000000-0005-0000-0000-00006D470000}"/>
    <cellStyle name="Normal 6 2" xfId="18264" xr:uid="{00000000-0005-0000-0000-00006E470000}"/>
    <cellStyle name="Normal 6 2 2" xfId="18265" xr:uid="{00000000-0005-0000-0000-00006F470000}"/>
    <cellStyle name="Normal 6 2 2 10" xfId="18266" xr:uid="{00000000-0005-0000-0000-000070470000}"/>
    <cellStyle name="Normal 6 2 2 10 2" xfId="18267" xr:uid="{00000000-0005-0000-0000-000071470000}"/>
    <cellStyle name="Normal 6 2 2 10 2 2" xfId="18268" xr:uid="{00000000-0005-0000-0000-000072470000}"/>
    <cellStyle name="Normal 6 2 2 10 2 2 2" xfId="18269" xr:uid="{00000000-0005-0000-0000-000073470000}"/>
    <cellStyle name="Normal 6 2 2 10 2 2_QR_TAB_1.4_1.5_1.11" xfId="18270" xr:uid="{00000000-0005-0000-0000-000074470000}"/>
    <cellStyle name="Normal 6 2 2 10 2 3" xfId="18271" xr:uid="{00000000-0005-0000-0000-000075470000}"/>
    <cellStyle name="Normal 6 2 2 10 2_QR_TAB_1.4_1.5_1.11" xfId="18272" xr:uid="{00000000-0005-0000-0000-000076470000}"/>
    <cellStyle name="Normal 6 2 2 10 3" xfId="18273" xr:uid="{00000000-0005-0000-0000-000077470000}"/>
    <cellStyle name="Normal 6 2 2 10 3 2" xfId="18274" xr:uid="{00000000-0005-0000-0000-000078470000}"/>
    <cellStyle name="Normal 6 2 2 10 3_QR_TAB_1.4_1.5_1.11" xfId="18275" xr:uid="{00000000-0005-0000-0000-000079470000}"/>
    <cellStyle name="Normal 6 2 2 10 4" xfId="18276" xr:uid="{00000000-0005-0000-0000-00007A470000}"/>
    <cellStyle name="Normal 6 2 2 10_QR_TAB_1.4_1.5_1.11" xfId="18277" xr:uid="{00000000-0005-0000-0000-00007B470000}"/>
    <cellStyle name="Normal 6 2 2 11" xfId="18278" xr:uid="{00000000-0005-0000-0000-00007C470000}"/>
    <cellStyle name="Normal 6 2 2 11 2" xfId="18279" xr:uid="{00000000-0005-0000-0000-00007D470000}"/>
    <cellStyle name="Normal 6 2 2 11 2 2" xfId="18280" xr:uid="{00000000-0005-0000-0000-00007E470000}"/>
    <cellStyle name="Normal 6 2 2 11 2 2 2" xfId="18281" xr:uid="{00000000-0005-0000-0000-00007F470000}"/>
    <cellStyle name="Normal 6 2 2 11 2 2_QR_TAB_1.4_1.5_1.11" xfId="18282" xr:uid="{00000000-0005-0000-0000-000080470000}"/>
    <cellStyle name="Normal 6 2 2 11 2 3" xfId="18283" xr:uid="{00000000-0005-0000-0000-000081470000}"/>
    <cellStyle name="Normal 6 2 2 11 2_QR_TAB_1.4_1.5_1.11" xfId="18284" xr:uid="{00000000-0005-0000-0000-000082470000}"/>
    <cellStyle name="Normal 6 2 2 11_QR_TAB_1.4_1.5_1.11" xfId="18285" xr:uid="{00000000-0005-0000-0000-000083470000}"/>
    <cellStyle name="Normal 6 2 2 12" xfId="18286" xr:uid="{00000000-0005-0000-0000-000084470000}"/>
    <cellStyle name="Normal 6 2 2 12 2" xfId="18287" xr:uid="{00000000-0005-0000-0000-000085470000}"/>
    <cellStyle name="Normal 6 2 2 12 2 2" xfId="18288" xr:uid="{00000000-0005-0000-0000-000086470000}"/>
    <cellStyle name="Normal 6 2 2 12 2_QR_TAB_1.4_1.5_1.11" xfId="18289" xr:uid="{00000000-0005-0000-0000-000087470000}"/>
    <cellStyle name="Normal 6 2 2 12 3" xfId="18290" xr:uid="{00000000-0005-0000-0000-000088470000}"/>
    <cellStyle name="Normal 6 2 2 12_QR_TAB_1.4_1.5_1.11" xfId="18291" xr:uid="{00000000-0005-0000-0000-000089470000}"/>
    <cellStyle name="Normal 6 2 2 13" xfId="18292" xr:uid="{00000000-0005-0000-0000-00008A470000}"/>
    <cellStyle name="Normal 6 2 2 13 2" xfId="18293" xr:uid="{00000000-0005-0000-0000-00008B470000}"/>
    <cellStyle name="Normal 6 2 2 13_QR_TAB_1.4_1.5_1.11" xfId="18294" xr:uid="{00000000-0005-0000-0000-00008C470000}"/>
    <cellStyle name="Normal 6 2 2 14" xfId="18295" xr:uid="{00000000-0005-0000-0000-00008D470000}"/>
    <cellStyle name="Normal 6 2 2 2" xfId="18296" xr:uid="{00000000-0005-0000-0000-00008E470000}"/>
    <cellStyle name="Normal 6 2 2 2 10" xfId="18297" xr:uid="{00000000-0005-0000-0000-00008F470000}"/>
    <cellStyle name="Normal 6 2 2 2 10 2" xfId="18298" xr:uid="{00000000-0005-0000-0000-000090470000}"/>
    <cellStyle name="Normal 6 2 2 2 10 2 2" xfId="18299" xr:uid="{00000000-0005-0000-0000-000091470000}"/>
    <cellStyle name="Normal 6 2 2 2 10 2 2 2" xfId="18300" xr:uid="{00000000-0005-0000-0000-000092470000}"/>
    <cellStyle name="Normal 6 2 2 2 10 2 2_QR_TAB_1.4_1.5_1.11" xfId="18301" xr:uid="{00000000-0005-0000-0000-000093470000}"/>
    <cellStyle name="Normal 6 2 2 2 10 2 3" xfId="18302" xr:uid="{00000000-0005-0000-0000-000094470000}"/>
    <cellStyle name="Normal 6 2 2 2 10 2_QR_TAB_1.4_1.5_1.11" xfId="18303" xr:uid="{00000000-0005-0000-0000-000095470000}"/>
    <cellStyle name="Normal 6 2 2 2 10_QR_TAB_1.4_1.5_1.11" xfId="18304" xr:uid="{00000000-0005-0000-0000-000096470000}"/>
    <cellStyle name="Normal 6 2 2 2 11" xfId="18305" xr:uid="{00000000-0005-0000-0000-000097470000}"/>
    <cellStyle name="Normal 6 2 2 2 11 2" xfId="18306" xr:uid="{00000000-0005-0000-0000-000098470000}"/>
    <cellStyle name="Normal 6 2 2 2 11 2 2" xfId="18307" xr:uid="{00000000-0005-0000-0000-000099470000}"/>
    <cellStyle name="Normal 6 2 2 2 11 2_QR_TAB_1.4_1.5_1.11" xfId="18308" xr:uid="{00000000-0005-0000-0000-00009A470000}"/>
    <cellStyle name="Normal 6 2 2 2 11 3" xfId="18309" xr:uid="{00000000-0005-0000-0000-00009B470000}"/>
    <cellStyle name="Normal 6 2 2 2 11_QR_TAB_1.4_1.5_1.11" xfId="18310" xr:uid="{00000000-0005-0000-0000-00009C470000}"/>
    <cellStyle name="Normal 6 2 2 2 12" xfId="18311" xr:uid="{00000000-0005-0000-0000-00009D470000}"/>
    <cellStyle name="Normal 6 2 2 2 12 2" xfId="18312" xr:uid="{00000000-0005-0000-0000-00009E470000}"/>
    <cellStyle name="Normal 6 2 2 2 12_QR_TAB_1.4_1.5_1.11" xfId="18313" xr:uid="{00000000-0005-0000-0000-00009F470000}"/>
    <cellStyle name="Normal 6 2 2 2 13" xfId="18314" xr:uid="{00000000-0005-0000-0000-0000A0470000}"/>
    <cellStyle name="Normal 6 2 2 2 2" xfId="18315" xr:uid="{00000000-0005-0000-0000-0000A1470000}"/>
    <cellStyle name="Normal 6 2 2 2 2 10" xfId="18316" xr:uid="{00000000-0005-0000-0000-0000A2470000}"/>
    <cellStyle name="Normal 6 2 2 2 2 10 2" xfId="18317" xr:uid="{00000000-0005-0000-0000-0000A3470000}"/>
    <cellStyle name="Normal 6 2 2 2 2 10 2 2" xfId="18318" xr:uid="{00000000-0005-0000-0000-0000A4470000}"/>
    <cellStyle name="Normal 6 2 2 2 2 10 2_QR_TAB_1.4_1.5_1.11" xfId="18319" xr:uid="{00000000-0005-0000-0000-0000A5470000}"/>
    <cellStyle name="Normal 6 2 2 2 2 10 3" xfId="18320" xr:uid="{00000000-0005-0000-0000-0000A6470000}"/>
    <cellStyle name="Normal 6 2 2 2 2 10_QR_TAB_1.4_1.5_1.11" xfId="18321" xr:uid="{00000000-0005-0000-0000-0000A7470000}"/>
    <cellStyle name="Normal 6 2 2 2 2 11" xfId="18322" xr:uid="{00000000-0005-0000-0000-0000A8470000}"/>
    <cellStyle name="Normal 6 2 2 2 2 11 2" xfId="18323" xr:uid="{00000000-0005-0000-0000-0000A9470000}"/>
    <cellStyle name="Normal 6 2 2 2 2 11_QR_TAB_1.4_1.5_1.11" xfId="18324" xr:uid="{00000000-0005-0000-0000-0000AA470000}"/>
    <cellStyle name="Normal 6 2 2 2 2 12" xfId="18325" xr:uid="{00000000-0005-0000-0000-0000AB470000}"/>
    <cellStyle name="Normal 6 2 2 2 2 2" xfId="18326" xr:uid="{00000000-0005-0000-0000-0000AC470000}"/>
    <cellStyle name="Normal 6 2 2 2 2 2 2" xfId="18327" xr:uid="{00000000-0005-0000-0000-0000AD470000}"/>
    <cellStyle name="Normal 6 2 2 2 2 2 2 2" xfId="18328" xr:uid="{00000000-0005-0000-0000-0000AE470000}"/>
    <cellStyle name="Normal 6 2 2 2 2 2 2 2 2" xfId="18329" xr:uid="{00000000-0005-0000-0000-0000AF470000}"/>
    <cellStyle name="Normal 6 2 2 2 2 2 2 2 2 2" xfId="18330" xr:uid="{00000000-0005-0000-0000-0000B0470000}"/>
    <cellStyle name="Normal 6 2 2 2 2 2 2 2 2 2 2" xfId="18331" xr:uid="{00000000-0005-0000-0000-0000B1470000}"/>
    <cellStyle name="Normal 6 2 2 2 2 2 2 2 2 2_QR_TAB_1.4_1.5_1.11" xfId="18332" xr:uid="{00000000-0005-0000-0000-0000B2470000}"/>
    <cellStyle name="Normal 6 2 2 2 2 2 2 2 2 3" xfId="18333" xr:uid="{00000000-0005-0000-0000-0000B3470000}"/>
    <cellStyle name="Normal 6 2 2 2 2 2 2 2 2_QR_TAB_1.4_1.5_1.11" xfId="18334" xr:uid="{00000000-0005-0000-0000-0000B4470000}"/>
    <cellStyle name="Normal 6 2 2 2 2 2 2 2 3" xfId="18335" xr:uid="{00000000-0005-0000-0000-0000B5470000}"/>
    <cellStyle name="Normal 6 2 2 2 2 2 2 2 3 2" xfId="18336" xr:uid="{00000000-0005-0000-0000-0000B6470000}"/>
    <cellStyle name="Normal 6 2 2 2 2 2 2 2 3_QR_TAB_1.4_1.5_1.11" xfId="18337" xr:uid="{00000000-0005-0000-0000-0000B7470000}"/>
    <cellStyle name="Normal 6 2 2 2 2 2 2 2 4" xfId="18338" xr:uid="{00000000-0005-0000-0000-0000B8470000}"/>
    <cellStyle name="Normal 6 2 2 2 2 2 2 2_QR_TAB_1.4_1.5_1.11" xfId="18339" xr:uid="{00000000-0005-0000-0000-0000B9470000}"/>
    <cellStyle name="Normal 6 2 2 2 2 2 2 3" xfId="18340" xr:uid="{00000000-0005-0000-0000-0000BA470000}"/>
    <cellStyle name="Normal 6 2 2 2 2 2 2 3 2" xfId="18341" xr:uid="{00000000-0005-0000-0000-0000BB470000}"/>
    <cellStyle name="Normal 6 2 2 2 2 2 2 3 2 2" xfId="18342" xr:uid="{00000000-0005-0000-0000-0000BC470000}"/>
    <cellStyle name="Normal 6 2 2 2 2 2 2 3 2 2 2" xfId="18343" xr:uid="{00000000-0005-0000-0000-0000BD470000}"/>
    <cellStyle name="Normal 6 2 2 2 2 2 2 3 2 2_QR_TAB_1.4_1.5_1.11" xfId="18344" xr:uid="{00000000-0005-0000-0000-0000BE470000}"/>
    <cellStyle name="Normal 6 2 2 2 2 2 2 3 2 3" xfId="18345" xr:uid="{00000000-0005-0000-0000-0000BF470000}"/>
    <cellStyle name="Normal 6 2 2 2 2 2 2 3 2_QR_TAB_1.4_1.5_1.11" xfId="18346" xr:uid="{00000000-0005-0000-0000-0000C0470000}"/>
    <cellStyle name="Normal 6 2 2 2 2 2 2 3_QR_TAB_1.4_1.5_1.11" xfId="18347" xr:uid="{00000000-0005-0000-0000-0000C1470000}"/>
    <cellStyle name="Normal 6 2 2 2 2 2 2 4" xfId="18348" xr:uid="{00000000-0005-0000-0000-0000C2470000}"/>
    <cellStyle name="Normal 6 2 2 2 2 2 2 4 2" xfId="18349" xr:uid="{00000000-0005-0000-0000-0000C3470000}"/>
    <cellStyle name="Normal 6 2 2 2 2 2 2 4 2 2" xfId="18350" xr:uid="{00000000-0005-0000-0000-0000C4470000}"/>
    <cellStyle name="Normal 6 2 2 2 2 2 2 4 2_QR_TAB_1.4_1.5_1.11" xfId="18351" xr:uid="{00000000-0005-0000-0000-0000C5470000}"/>
    <cellStyle name="Normal 6 2 2 2 2 2 2 4 3" xfId="18352" xr:uid="{00000000-0005-0000-0000-0000C6470000}"/>
    <cellStyle name="Normal 6 2 2 2 2 2 2 4_QR_TAB_1.4_1.5_1.11" xfId="18353" xr:uid="{00000000-0005-0000-0000-0000C7470000}"/>
    <cellStyle name="Normal 6 2 2 2 2 2 2 5" xfId="18354" xr:uid="{00000000-0005-0000-0000-0000C8470000}"/>
    <cellStyle name="Normal 6 2 2 2 2 2 2 5 2" xfId="18355" xr:uid="{00000000-0005-0000-0000-0000C9470000}"/>
    <cellStyle name="Normal 6 2 2 2 2 2 2 5_QR_TAB_1.4_1.5_1.11" xfId="18356" xr:uid="{00000000-0005-0000-0000-0000CA470000}"/>
    <cellStyle name="Normal 6 2 2 2 2 2 2 6" xfId="18357" xr:uid="{00000000-0005-0000-0000-0000CB470000}"/>
    <cellStyle name="Normal 6 2 2 2 2 2 2_checks flows" xfId="18358" xr:uid="{00000000-0005-0000-0000-0000CC470000}"/>
    <cellStyle name="Normal 6 2 2 2 2 2 3" xfId="18359" xr:uid="{00000000-0005-0000-0000-0000CD470000}"/>
    <cellStyle name="Normal 6 2 2 2 2 2 3 2" xfId="18360" xr:uid="{00000000-0005-0000-0000-0000CE470000}"/>
    <cellStyle name="Normal 6 2 2 2 2 2 3 2 2" xfId="18361" xr:uid="{00000000-0005-0000-0000-0000CF470000}"/>
    <cellStyle name="Normal 6 2 2 2 2 2 3 2 2 2" xfId="18362" xr:uid="{00000000-0005-0000-0000-0000D0470000}"/>
    <cellStyle name="Normal 6 2 2 2 2 2 3 2 2 2 2" xfId="18363" xr:uid="{00000000-0005-0000-0000-0000D1470000}"/>
    <cellStyle name="Normal 6 2 2 2 2 2 3 2 2 2_QR_TAB_1.4_1.5_1.11" xfId="18364" xr:uid="{00000000-0005-0000-0000-0000D2470000}"/>
    <cellStyle name="Normal 6 2 2 2 2 2 3 2 2 3" xfId="18365" xr:uid="{00000000-0005-0000-0000-0000D3470000}"/>
    <cellStyle name="Normal 6 2 2 2 2 2 3 2 2_QR_TAB_1.4_1.5_1.11" xfId="18366" xr:uid="{00000000-0005-0000-0000-0000D4470000}"/>
    <cellStyle name="Normal 6 2 2 2 2 2 3 2 3" xfId="18367" xr:uid="{00000000-0005-0000-0000-0000D5470000}"/>
    <cellStyle name="Normal 6 2 2 2 2 2 3 2 3 2" xfId="18368" xr:uid="{00000000-0005-0000-0000-0000D6470000}"/>
    <cellStyle name="Normal 6 2 2 2 2 2 3 2 3_QR_TAB_1.4_1.5_1.11" xfId="18369" xr:uid="{00000000-0005-0000-0000-0000D7470000}"/>
    <cellStyle name="Normal 6 2 2 2 2 2 3 2 4" xfId="18370" xr:uid="{00000000-0005-0000-0000-0000D8470000}"/>
    <cellStyle name="Normal 6 2 2 2 2 2 3 2_QR_TAB_1.4_1.5_1.11" xfId="18371" xr:uid="{00000000-0005-0000-0000-0000D9470000}"/>
    <cellStyle name="Normal 6 2 2 2 2 2 3 3" xfId="18372" xr:uid="{00000000-0005-0000-0000-0000DA470000}"/>
    <cellStyle name="Normal 6 2 2 2 2 2 3 3 2" xfId="18373" xr:uid="{00000000-0005-0000-0000-0000DB470000}"/>
    <cellStyle name="Normal 6 2 2 2 2 2 3 3 2 2" xfId="18374" xr:uid="{00000000-0005-0000-0000-0000DC470000}"/>
    <cellStyle name="Normal 6 2 2 2 2 2 3 3 2_QR_TAB_1.4_1.5_1.11" xfId="18375" xr:uid="{00000000-0005-0000-0000-0000DD470000}"/>
    <cellStyle name="Normal 6 2 2 2 2 2 3 3 3" xfId="18376" xr:uid="{00000000-0005-0000-0000-0000DE470000}"/>
    <cellStyle name="Normal 6 2 2 2 2 2 3 3_QR_TAB_1.4_1.5_1.11" xfId="18377" xr:uid="{00000000-0005-0000-0000-0000DF470000}"/>
    <cellStyle name="Normal 6 2 2 2 2 2 3 4" xfId="18378" xr:uid="{00000000-0005-0000-0000-0000E0470000}"/>
    <cellStyle name="Normal 6 2 2 2 2 2 3 4 2" xfId="18379" xr:uid="{00000000-0005-0000-0000-0000E1470000}"/>
    <cellStyle name="Normal 6 2 2 2 2 2 3 4_QR_TAB_1.4_1.5_1.11" xfId="18380" xr:uid="{00000000-0005-0000-0000-0000E2470000}"/>
    <cellStyle name="Normal 6 2 2 2 2 2 3 5" xfId="18381" xr:uid="{00000000-0005-0000-0000-0000E3470000}"/>
    <cellStyle name="Normal 6 2 2 2 2 2 3_checks flows" xfId="18382" xr:uid="{00000000-0005-0000-0000-0000E4470000}"/>
    <cellStyle name="Normal 6 2 2 2 2 2 4" xfId="18383" xr:uid="{00000000-0005-0000-0000-0000E5470000}"/>
    <cellStyle name="Normal 6 2 2 2 2 2 4 2" xfId="18384" xr:uid="{00000000-0005-0000-0000-0000E6470000}"/>
    <cellStyle name="Normal 6 2 2 2 2 2 4 2 2" xfId="18385" xr:uid="{00000000-0005-0000-0000-0000E7470000}"/>
    <cellStyle name="Normal 6 2 2 2 2 2 4 2 2 2" xfId="18386" xr:uid="{00000000-0005-0000-0000-0000E8470000}"/>
    <cellStyle name="Normal 6 2 2 2 2 2 4 2 2_QR_TAB_1.4_1.5_1.11" xfId="18387" xr:uid="{00000000-0005-0000-0000-0000E9470000}"/>
    <cellStyle name="Normal 6 2 2 2 2 2 4 2 3" xfId="18388" xr:uid="{00000000-0005-0000-0000-0000EA470000}"/>
    <cellStyle name="Normal 6 2 2 2 2 2 4 2_QR_TAB_1.4_1.5_1.11" xfId="18389" xr:uid="{00000000-0005-0000-0000-0000EB470000}"/>
    <cellStyle name="Normal 6 2 2 2 2 2 4 3" xfId="18390" xr:uid="{00000000-0005-0000-0000-0000EC470000}"/>
    <cellStyle name="Normal 6 2 2 2 2 2 4 3 2" xfId="18391" xr:uid="{00000000-0005-0000-0000-0000ED470000}"/>
    <cellStyle name="Normal 6 2 2 2 2 2 4 3_QR_TAB_1.4_1.5_1.11" xfId="18392" xr:uid="{00000000-0005-0000-0000-0000EE470000}"/>
    <cellStyle name="Normal 6 2 2 2 2 2 4 4" xfId="18393" xr:uid="{00000000-0005-0000-0000-0000EF470000}"/>
    <cellStyle name="Normal 6 2 2 2 2 2 4_QR_TAB_1.4_1.5_1.11" xfId="18394" xr:uid="{00000000-0005-0000-0000-0000F0470000}"/>
    <cellStyle name="Normal 6 2 2 2 2 2 5" xfId="18395" xr:uid="{00000000-0005-0000-0000-0000F1470000}"/>
    <cellStyle name="Normal 6 2 2 2 2 2 5 2" xfId="18396" xr:uid="{00000000-0005-0000-0000-0000F2470000}"/>
    <cellStyle name="Normal 6 2 2 2 2 2 5 2 2" xfId="18397" xr:uid="{00000000-0005-0000-0000-0000F3470000}"/>
    <cellStyle name="Normal 6 2 2 2 2 2 5 2 2 2" xfId="18398" xr:uid="{00000000-0005-0000-0000-0000F4470000}"/>
    <cellStyle name="Normal 6 2 2 2 2 2 5 2 2_QR_TAB_1.4_1.5_1.11" xfId="18399" xr:uid="{00000000-0005-0000-0000-0000F5470000}"/>
    <cellStyle name="Normal 6 2 2 2 2 2 5 2 3" xfId="18400" xr:uid="{00000000-0005-0000-0000-0000F6470000}"/>
    <cellStyle name="Normal 6 2 2 2 2 2 5 2_QR_TAB_1.4_1.5_1.11" xfId="18401" xr:uid="{00000000-0005-0000-0000-0000F7470000}"/>
    <cellStyle name="Normal 6 2 2 2 2 2 5_QR_TAB_1.4_1.5_1.11" xfId="18402" xr:uid="{00000000-0005-0000-0000-0000F8470000}"/>
    <cellStyle name="Normal 6 2 2 2 2 2 6" xfId="18403" xr:uid="{00000000-0005-0000-0000-0000F9470000}"/>
    <cellStyle name="Normal 6 2 2 2 2 2 6 2" xfId="18404" xr:uid="{00000000-0005-0000-0000-0000FA470000}"/>
    <cellStyle name="Normal 6 2 2 2 2 2 6 2 2" xfId="18405" xr:uid="{00000000-0005-0000-0000-0000FB470000}"/>
    <cellStyle name="Normal 6 2 2 2 2 2 6 2_QR_TAB_1.4_1.5_1.11" xfId="18406" xr:uid="{00000000-0005-0000-0000-0000FC470000}"/>
    <cellStyle name="Normal 6 2 2 2 2 2 6 3" xfId="18407" xr:uid="{00000000-0005-0000-0000-0000FD470000}"/>
    <cellStyle name="Normal 6 2 2 2 2 2 6_QR_TAB_1.4_1.5_1.11" xfId="18408" xr:uid="{00000000-0005-0000-0000-0000FE470000}"/>
    <cellStyle name="Normal 6 2 2 2 2 2 7" xfId="18409" xr:uid="{00000000-0005-0000-0000-0000FF470000}"/>
    <cellStyle name="Normal 6 2 2 2 2 2 7 2" xfId="18410" xr:uid="{00000000-0005-0000-0000-000000480000}"/>
    <cellStyle name="Normal 6 2 2 2 2 2 7_QR_TAB_1.4_1.5_1.11" xfId="18411" xr:uid="{00000000-0005-0000-0000-000001480000}"/>
    <cellStyle name="Normal 6 2 2 2 2 2 8" xfId="18412" xr:uid="{00000000-0005-0000-0000-000002480000}"/>
    <cellStyle name="Normal 6 2 2 2 2 2_checks flows" xfId="18413" xr:uid="{00000000-0005-0000-0000-000003480000}"/>
    <cellStyle name="Normal 6 2 2 2 2 3" xfId="18414" xr:uid="{00000000-0005-0000-0000-000004480000}"/>
    <cellStyle name="Normal 6 2 2 2 2 3 2" xfId="18415" xr:uid="{00000000-0005-0000-0000-000005480000}"/>
    <cellStyle name="Normal 6 2 2 2 2 3 2 2" xfId="18416" xr:uid="{00000000-0005-0000-0000-000006480000}"/>
    <cellStyle name="Normal 6 2 2 2 2 3 2 2 2" xfId="18417" xr:uid="{00000000-0005-0000-0000-000007480000}"/>
    <cellStyle name="Normal 6 2 2 2 2 3 2 2 2 2" xfId="18418" xr:uid="{00000000-0005-0000-0000-000008480000}"/>
    <cellStyle name="Normal 6 2 2 2 2 3 2 2 2_QR_TAB_1.4_1.5_1.11" xfId="18419" xr:uid="{00000000-0005-0000-0000-000009480000}"/>
    <cellStyle name="Normal 6 2 2 2 2 3 2 2 3" xfId="18420" xr:uid="{00000000-0005-0000-0000-00000A480000}"/>
    <cellStyle name="Normal 6 2 2 2 2 3 2 2_QR_TAB_1.4_1.5_1.11" xfId="18421" xr:uid="{00000000-0005-0000-0000-00000B480000}"/>
    <cellStyle name="Normal 6 2 2 2 2 3 2 3" xfId="18422" xr:uid="{00000000-0005-0000-0000-00000C480000}"/>
    <cellStyle name="Normal 6 2 2 2 2 3 2 3 2" xfId="18423" xr:uid="{00000000-0005-0000-0000-00000D480000}"/>
    <cellStyle name="Normal 6 2 2 2 2 3 2 3_QR_TAB_1.4_1.5_1.11" xfId="18424" xr:uid="{00000000-0005-0000-0000-00000E480000}"/>
    <cellStyle name="Normal 6 2 2 2 2 3 2 4" xfId="18425" xr:uid="{00000000-0005-0000-0000-00000F480000}"/>
    <cellStyle name="Normal 6 2 2 2 2 3 2_QR_TAB_1.4_1.5_1.11" xfId="18426" xr:uid="{00000000-0005-0000-0000-000010480000}"/>
    <cellStyle name="Normal 6 2 2 2 2 3 3" xfId="18427" xr:uid="{00000000-0005-0000-0000-000011480000}"/>
    <cellStyle name="Normal 6 2 2 2 2 3 3 2" xfId="18428" xr:uid="{00000000-0005-0000-0000-000012480000}"/>
    <cellStyle name="Normal 6 2 2 2 2 3 3 2 2" xfId="18429" xr:uid="{00000000-0005-0000-0000-000013480000}"/>
    <cellStyle name="Normal 6 2 2 2 2 3 3 2 2 2" xfId="18430" xr:uid="{00000000-0005-0000-0000-000014480000}"/>
    <cellStyle name="Normal 6 2 2 2 2 3 3 2 2_QR_TAB_1.4_1.5_1.11" xfId="18431" xr:uid="{00000000-0005-0000-0000-000015480000}"/>
    <cellStyle name="Normal 6 2 2 2 2 3 3 2 3" xfId="18432" xr:uid="{00000000-0005-0000-0000-000016480000}"/>
    <cellStyle name="Normal 6 2 2 2 2 3 3 2_QR_TAB_1.4_1.5_1.11" xfId="18433" xr:uid="{00000000-0005-0000-0000-000017480000}"/>
    <cellStyle name="Normal 6 2 2 2 2 3 3_QR_TAB_1.4_1.5_1.11" xfId="18434" xr:uid="{00000000-0005-0000-0000-000018480000}"/>
    <cellStyle name="Normal 6 2 2 2 2 3 4" xfId="18435" xr:uid="{00000000-0005-0000-0000-000019480000}"/>
    <cellStyle name="Normal 6 2 2 2 2 3 4 2" xfId="18436" xr:uid="{00000000-0005-0000-0000-00001A480000}"/>
    <cellStyle name="Normal 6 2 2 2 2 3 4 2 2" xfId="18437" xr:uid="{00000000-0005-0000-0000-00001B480000}"/>
    <cellStyle name="Normal 6 2 2 2 2 3 4 2_QR_TAB_1.4_1.5_1.11" xfId="18438" xr:uid="{00000000-0005-0000-0000-00001C480000}"/>
    <cellStyle name="Normal 6 2 2 2 2 3 4 3" xfId="18439" xr:uid="{00000000-0005-0000-0000-00001D480000}"/>
    <cellStyle name="Normal 6 2 2 2 2 3 4_QR_TAB_1.4_1.5_1.11" xfId="18440" xr:uid="{00000000-0005-0000-0000-00001E480000}"/>
    <cellStyle name="Normal 6 2 2 2 2 3 5" xfId="18441" xr:uid="{00000000-0005-0000-0000-00001F480000}"/>
    <cellStyle name="Normal 6 2 2 2 2 3 5 2" xfId="18442" xr:uid="{00000000-0005-0000-0000-000020480000}"/>
    <cellStyle name="Normal 6 2 2 2 2 3 5_QR_TAB_1.4_1.5_1.11" xfId="18443" xr:uid="{00000000-0005-0000-0000-000021480000}"/>
    <cellStyle name="Normal 6 2 2 2 2 3 6" xfId="18444" xr:uid="{00000000-0005-0000-0000-000022480000}"/>
    <cellStyle name="Normal 6 2 2 2 2 3_checks flows" xfId="18445" xr:uid="{00000000-0005-0000-0000-000023480000}"/>
    <cellStyle name="Normal 6 2 2 2 2 4" xfId="18446" xr:uid="{00000000-0005-0000-0000-000024480000}"/>
    <cellStyle name="Normal 6 2 2 2 2 4 2" xfId="18447" xr:uid="{00000000-0005-0000-0000-000025480000}"/>
    <cellStyle name="Normal 6 2 2 2 2 4 2 2" xfId="18448" xr:uid="{00000000-0005-0000-0000-000026480000}"/>
    <cellStyle name="Normal 6 2 2 2 2 4 2 2 2" xfId="18449" xr:uid="{00000000-0005-0000-0000-000027480000}"/>
    <cellStyle name="Normal 6 2 2 2 2 4 2 2 2 2" xfId="18450" xr:uid="{00000000-0005-0000-0000-000028480000}"/>
    <cellStyle name="Normal 6 2 2 2 2 4 2 2 2_QR_TAB_1.4_1.5_1.11" xfId="18451" xr:uid="{00000000-0005-0000-0000-000029480000}"/>
    <cellStyle name="Normal 6 2 2 2 2 4 2 2 3" xfId="18452" xr:uid="{00000000-0005-0000-0000-00002A480000}"/>
    <cellStyle name="Normal 6 2 2 2 2 4 2 2_QR_TAB_1.4_1.5_1.11" xfId="18453" xr:uid="{00000000-0005-0000-0000-00002B480000}"/>
    <cellStyle name="Normal 6 2 2 2 2 4 2 3" xfId="18454" xr:uid="{00000000-0005-0000-0000-00002C480000}"/>
    <cellStyle name="Normal 6 2 2 2 2 4 2 3 2" xfId="18455" xr:uid="{00000000-0005-0000-0000-00002D480000}"/>
    <cellStyle name="Normal 6 2 2 2 2 4 2 3_QR_TAB_1.4_1.5_1.11" xfId="18456" xr:uid="{00000000-0005-0000-0000-00002E480000}"/>
    <cellStyle name="Normal 6 2 2 2 2 4 2 4" xfId="18457" xr:uid="{00000000-0005-0000-0000-00002F480000}"/>
    <cellStyle name="Normal 6 2 2 2 2 4 2_QR_TAB_1.4_1.5_1.11" xfId="18458" xr:uid="{00000000-0005-0000-0000-000030480000}"/>
    <cellStyle name="Normal 6 2 2 2 2 4 3" xfId="18459" xr:uid="{00000000-0005-0000-0000-000031480000}"/>
    <cellStyle name="Normal 6 2 2 2 2 4 3 2" xfId="18460" xr:uid="{00000000-0005-0000-0000-000032480000}"/>
    <cellStyle name="Normal 6 2 2 2 2 4 3 2 2" xfId="18461" xr:uid="{00000000-0005-0000-0000-000033480000}"/>
    <cellStyle name="Normal 6 2 2 2 2 4 3 2 2 2" xfId="18462" xr:uid="{00000000-0005-0000-0000-000034480000}"/>
    <cellStyle name="Normal 6 2 2 2 2 4 3 2 2_QR_TAB_1.4_1.5_1.11" xfId="18463" xr:uid="{00000000-0005-0000-0000-000035480000}"/>
    <cellStyle name="Normal 6 2 2 2 2 4 3 2 3" xfId="18464" xr:uid="{00000000-0005-0000-0000-000036480000}"/>
    <cellStyle name="Normal 6 2 2 2 2 4 3 2_QR_TAB_1.4_1.5_1.11" xfId="18465" xr:uid="{00000000-0005-0000-0000-000037480000}"/>
    <cellStyle name="Normal 6 2 2 2 2 4 3_QR_TAB_1.4_1.5_1.11" xfId="18466" xr:uid="{00000000-0005-0000-0000-000038480000}"/>
    <cellStyle name="Normal 6 2 2 2 2 4 4" xfId="18467" xr:uid="{00000000-0005-0000-0000-000039480000}"/>
    <cellStyle name="Normal 6 2 2 2 2 4 4 2" xfId="18468" xr:uid="{00000000-0005-0000-0000-00003A480000}"/>
    <cellStyle name="Normal 6 2 2 2 2 4 4 2 2" xfId="18469" xr:uid="{00000000-0005-0000-0000-00003B480000}"/>
    <cellStyle name="Normal 6 2 2 2 2 4 4 2_QR_TAB_1.4_1.5_1.11" xfId="18470" xr:uid="{00000000-0005-0000-0000-00003C480000}"/>
    <cellStyle name="Normal 6 2 2 2 2 4 4 3" xfId="18471" xr:uid="{00000000-0005-0000-0000-00003D480000}"/>
    <cellStyle name="Normal 6 2 2 2 2 4 4_QR_TAB_1.4_1.5_1.11" xfId="18472" xr:uid="{00000000-0005-0000-0000-00003E480000}"/>
    <cellStyle name="Normal 6 2 2 2 2 4 5" xfId="18473" xr:uid="{00000000-0005-0000-0000-00003F480000}"/>
    <cellStyle name="Normal 6 2 2 2 2 4 5 2" xfId="18474" xr:uid="{00000000-0005-0000-0000-000040480000}"/>
    <cellStyle name="Normal 6 2 2 2 2 4 5_QR_TAB_1.4_1.5_1.11" xfId="18475" xr:uid="{00000000-0005-0000-0000-000041480000}"/>
    <cellStyle name="Normal 6 2 2 2 2 4 6" xfId="18476" xr:uid="{00000000-0005-0000-0000-000042480000}"/>
    <cellStyle name="Normal 6 2 2 2 2 4_checks flows" xfId="18477" xr:uid="{00000000-0005-0000-0000-000043480000}"/>
    <cellStyle name="Normal 6 2 2 2 2 5" xfId="18478" xr:uid="{00000000-0005-0000-0000-000044480000}"/>
    <cellStyle name="Normal 6 2 2 2 2 5 2" xfId="18479" xr:uid="{00000000-0005-0000-0000-000045480000}"/>
    <cellStyle name="Normal 6 2 2 2 2 5 2 2" xfId="18480" xr:uid="{00000000-0005-0000-0000-000046480000}"/>
    <cellStyle name="Normal 6 2 2 2 2 5 2 2 2" xfId="18481" xr:uid="{00000000-0005-0000-0000-000047480000}"/>
    <cellStyle name="Normal 6 2 2 2 2 5 2 2 2 2" xfId="18482" xr:uid="{00000000-0005-0000-0000-000048480000}"/>
    <cellStyle name="Normal 6 2 2 2 2 5 2 2 2_QR_TAB_1.4_1.5_1.11" xfId="18483" xr:uid="{00000000-0005-0000-0000-000049480000}"/>
    <cellStyle name="Normal 6 2 2 2 2 5 2 2 3" xfId="18484" xr:uid="{00000000-0005-0000-0000-00004A480000}"/>
    <cellStyle name="Normal 6 2 2 2 2 5 2 2_QR_TAB_1.4_1.5_1.11" xfId="18485" xr:uid="{00000000-0005-0000-0000-00004B480000}"/>
    <cellStyle name="Normal 6 2 2 2 2 5 2 3" xfId="18486" xr:uid="{00000000-0005-0000-0000-00004C480000}"/>
    <cellStyle name="Normal 6 2 2 2 2 5 2 3 2" xfId="18487" xr:uid="{00000000-0005-0000-0000-00004D480000}"/>
    <cellStyle name="Normal 6 2 2 2 2 5 2 3_QR_TAB_1.4_1.5_1.11" xfId="18488" xr:uid="{00000000-0005-0000-0000-00004E480000}"/>
    <cellStyle name="Normal 6 2 2 2 2 5 2 4" xfId="18489" xr:uid="{00000000-0005-0000-0000-00004F480000}"/>
    <cellStyle name="Normal 6 2 2 2 2 5 2_QR_TAB_1.4_1.5_1.11" xfId="18490" xr:uid="{00000000-0005-0000-0000-000050480000}"/>
    <cellStyle name="Normal 6 2 2 2 2 5 3" xfId="18491" xr:uid="{00000000-0005-0000-0000-000051480000}"/>
    <cellStyle name="Normal 6 2 2 2 2 5 3 2" xfId="18492" xr:uid="{00000000-0005-0000-0000-000052480000}"/>
    <cellStyle name="Normal 6 2 2 2 2 5 3 2 2" xfId="18493" xr:uid="{00000000-0005-0000-0000-000053480000}"/>
    <cellStyle name="Normal 6 2 2 2 2 5 3 2 2 2" xfId="18494" xr:uid="{00000000-0005-0000-0000-000054480000}"/>
    <cellStyle name="Normal 6 2 2 2 2 5 3 2 2_QR_TAB_1.4_1.5_1.11" xfId="18495" xr:uid="{00000000-0005-0000-0000-000055480000}"/>
    <cellStyle name="Normal 6 2 2 2 2 5 3 2 3" xfId="18496" xr:uid="{00000000-0005-0000-0000-000056480000}"/>
    <cellStyle name="Normal 6 2 2 2 2 5 3 2_QR_TAB_1.4_1.5_1.11" xfId="18497" xr:uid="{00000000-0005-0000-0000-000057480000}"/>
    <cellStyle name="Normal 6 2 2 2 2 5 3_QR_TAB_1.4_1.5_1.11" xfId="18498" xr:uid="{00000000-0005-0000-0000-000058480000}"/>
    <cellStyle name="Normal 6 2 2 2 2 5 4" xfId="18499" xr:uid="{00000000-0005-0000-0000-000059480000}"/>
    <cellStyle name="Normal 6 2 2 2 2 5 4 2" xfId="18500" xr:uid="{00000000-0005-0000-0000-00005A480000}"/>
    <cellStyle name="Normal 6 2 2 2 2 5 4 2 2" xfId="18501" xr:uid="{00000000-0005-0000-0000-00005B480000}"/>
    <cellStyle name="Normal 6 2 2 2 2 5 4 2_QR_TAB_1.4_1.5_1.11" xfId="18502" xr:uid="{00000000-0005-0000-0000-00005C480000}"/>
    <cellStyle name="Normal 6 2 2 2 2 5 4 3" xfId="18503" xr:uid="{00000000-0005-0000-0000-00005D480000}"/>
    <cellStyle name="Normal 6 2 2 2 2 5 4_QR_TAB_1.4_1.5_1.11" xfId="18504" xr:uid="{00000000-0005-0000-0000-00005E480000}"/>
    <cellStyle name="Normal 6 2 2 2 2 5 5" xfId="18505" xr:uid="{00000000-0005-0000-0000-00005F480000}"/>
    <cellStyle name="Normal 6 2 2 2 2 5 5 2" xfId="18506" xr:uid="{00000000-0005-0000-0000-000060480000}"/>
    <cellStyle name="Normal 6 2 2 2 2 5 5_QR_TAB_1.4_1.5_1.11" xfId="18507" xr:uid="{00000000-0005-0000-0000-000061480000}"/>
    <cellStyle name="Normal 6 2 2 2 2 5 6" xfId="18508" xr:uid="{00000000-0005-0000-0000-000062480000}"/>
    <cellStyle name="Normal 6 2 2 2 2 5_checks flows" xfId="18509" xr:uid="{00000000-0005-0000-0000-000063480000}"/>
    <cellStyle name="Normal 6 2 2 2 2 6" xfId="18510" xr:uid="{00000000-0005-0000-0000-000064480000}"/>
    <cellStyle name="Normal 6 2 2 2 2 6 2" xfId="18511" xr:uid="{00000000-0005-0000-0000-000065480000}"/>
    <cellStyle name="Normal 6 2 2 2 2 6 2 2" xfId="18512" xr:uid="{00000000-0005-0000-0000-000066480000}"/>
    <cellStyle name="Normal 6 2 2 2 2 6 2 2 2" xfId="18513" xr:uid="{00000000-0005-0000-0000-000067480000}"/>
    <cellStyle name="Normal 6 2 2 2 2 6 2 2 2 2" xfId="18514" xr:uid="{00000000-0005-0000-0000-000068480000}"/>
    <cellStyle name="Normal 6 2 2 2 2 6 2 2 2_QR_TAB_1.4_1.5_1.11" xfId="18515" xr:uid="{00000000-0005-0000-0000-000069480000}"/>
    <cellStyle name="Normal 6 2 2 2 2 6 2 2 3" xfId="18516" xr:uid="{00000000-0005-0000-0000-00006A480000}"/>
    <cellStyle name="Normal 6 2 2 2 2 6 2 2_QR_TAB_1.4_1.5_1.11" xfId="18517" xr:uid="{00000000-0005-0000-0000-00006B480000}"/>
    <cellStyle name="Normal 6 2 2 2 2 6 2 3" xfId="18518" xr:uid="{00000000-0005-0000-0000-00006C480000}"/>
    <cellStyle name="Normal 6 2 2 2 2 6 2 3 2" xfId="18519" xr:uid="{00000000-0005-0000-0000-00006D480000}"/>
    <cellStyle name="Normal 6 2 2 2 2 6 2 3_QR_TAB_1.4_1.5_1.11" xfId="18520" xr:uid="{00000000-0005-0000-0000-00006E480000}"/>
    <cellStyle name="Normal 6 2 2 2 2 6 2 4" xfId="18521" xr:uid="{00000000-0005-0000-0000-00006F480000}"/>
    <cellStyle name="Normal 6 2 2 2 2 6 2_QR_TAB_1.4_1.5_1.11" xfId="18522" xr:uid="{00000000-0005-0000-0000-000070480000}"/>
    <cellStyle name="Normal 6 2 2 2 2 6 3" xfId="18523" xr:uid="{00000000-0005-0000-0000-000071480000}"/>
    <cellStyle name="Normal 6 2 2 2 2 6 3 2" xfId="18524" xr:uid="{00000000-0005-0000-0000-000072480000}"/>
    <cellStyle name="Normal 6 2 2 2 2 6 3 2 2" xfId="18525" xr:uid="{00000000-0005-0000-0000-000073480000}"/>
    <cellStyle name="Normal 6 2 2 2 2 6 3 2 2 2" xfId="18526" xr:uid="{00000000-0005-0000-0000-000074480000}"/>
    <cellStyle name="Normal 6 2 2 2 2 6 3 2 2_QR_TAB_1.4_1.5_1.11" xfId="18527" xr:uid="{00000000-0005-0000-0000-000075480000}"/>
    <cellStyle name="Normal 6 2 2 2 2 6 3 2 3" xfId="18528" xr:uid="{00000000-0005-0000-0000-000076480000}"/>
    <cellStyle name="Normal 6 2 2 2 2 6 3 2_QR_TAB_1.4_1.5_1.11" xfId="18529" xr:uid="{00000000-0005-0000-0000-000077480000}"/>
    <cellStyle name="Normal 6 2 2 2 2 6 3_QR_TAB_1.4_1.5_1.11" xfId="18530" xr:uid="{00000000-0005-0000-0000-000078480000}"/>
    <cellStyle name="Normal 6 2 2 2 2 6 4" xfId="18531" xr:uid="{00000000-0005-0000-0000-000079480000}"/>
    <cellStyle name="Normal 6 2 2 2 2 6 4 2" xfId="18532" xr:uid="{00000000-0005-0000-0000-00007A480000}"/>
    <cellStyle name="Normal 6 2 2 2 2 6 4 2 2" xfId="18533" xr:uid="{00000000-0005-0000-0000-00007B480000}"/>
    <cellStyle name="Normal 6 2 2 2 2 6 4 2_QR_TAB_1.4_1.5_1.11" xfId="18534" xr:uid="{00000000-0005-0000-0000-00007C480000}"/>
    <cellStyle name="Normal 6 2 2 2 2 6 4 3" xfId="18535" xr:uid="{00000000-0005-0000-0000-00007D480000}"/>
    <cellStyle name="Normal 6 2 2 2 2 6 4_QR_TAB_1.4_1.5_1.11" xfId="18536" xr:uid="{00000000-0005-0000-0000-00007E480000}"/>
    <cellStyle name="Normal 6 2 2 2 2 6 5" xfId="18537" xr:uid="{00000000-0005-0000-0000-00007F480000}"/>
    <cellStyle name="Normal 6 2 2 2 2 6 5 2" xfId="18538" xr:uid="{00000000-0005-0000-0000-000080480000}"/>
    <cellStyle name="Normal 6 2 2 2 2 6 5_QR_TAB_1.4_1.5_1.11" xfId="18539" xr:uid="{00000000-0005-0000-0000-000081480000}"/>
    <cellStyle name="Normal 6 2 2 2 2 6 6" xfId="18540" xr:uid="{00000000-0005-0000-0000-000082480000}"/>
    <cellStyle name="Normal 6 2 2 2 2 6_checks flows" xfId="18541" xr:uid="{00000000-0005-0000-0000-000083480000}"/>
    <cellStyle name="Normal 6 2 2 2 2 7" xfId="18542" xr:uid="{00000000-0005-0000-0000-000084480000}"/>
    <cellStyle name="Normal 6 2 2 2 2 7 2" xfId="18543" xr:uid="{00000000-0005-0000-0000-000085480000}"/>
    <cellStyle name="Normal 6 2 2 2 2 7 2 2" xfId="18544" xr:uid="{00000000-0005-0000-0000-000086480000}"/>
    <cellStyle name="Normal 6 2 2 2 2 7 2 2 2" xfId="18545" xr:uid="{00000000-0005-0000-0000-000087480000}"/>
    <cellStyle name="Normal 6 2 2 2 2 7 2 2 2 2" xfId="18546" xr:uid="{00000000-0005-0000-0000-000088480000}"/>
    <cellStyle name="Normal 6 2 2 2 2 7 2 2 2_QR_TAB_1.4_1.5_1.11" xfId="18547" xr:uid="{00000000-0005-0000-0000-000089480000}"/>
    <cellStyle name="Normal 6 2 2 2 2 7 2 2 3" xfId="18548" xr:uid="{00000000-0005-0000-0000-00008A480000}"/>
    <cellStyle name="Normal 6 2 2 2 2 7 2 2_QR_TAB_1.4_1.5_1.11" xfId="18549" xr:uid="{00000000-0005-0000-0000-00008B480000}"/>
    <cellStyle name="Normal 6 2 2 2 2 7 2 3" xfId="18550" xr:uid="{00000000-0005-0000-0000-00008C480000}"/>
    <cellStyle name="Normal 6 2 2 2 2 7 2 3 2" xfId="18551" xr:uid="{00000000-0005-0000-0000-00008D480000}"/>
    <cellStyle name="Normal 6 2 2 2 2 7 2 3_QR_TAB_1.4_1.5_1.11" xfId="18552" xr:uid="{00000000-0005-0000-0000-00008E480000}"/>
    <cellStyle name="Normal 6 2 2 2 2 7 2 4" xfId="18553" xr:uid="{00000000-0005-0000-0000-00008F480000}"/>
    <cellStyle name="Normal 6 2 2 2 2 7 2_QR_TAB_1.4_1.5_1.11" xfId="18554" xr:uid="{00000000-0005-0000-0000-000090480000}"/>
    <cellStyle name="Normal 6 2 2 2 2 7 3" xfId="18555" xr:uid="{00000000-0005-0000-0000-000091480000}"/>
    <cellStyle name="Normal 6 2 2 2 2 7 3 2" xfId="18556" xr:uid="{00000000-0005-0000-0000-000092480000}"/>
    <cellStyle name="Normal 6 2 2 2 2 7 3 2 2" xfId="18557" xr:uid="{00000000-0005-0000-0000-000093480000}"/>
    <cellStyle name="Normal 6 2 2 2 2 7 3 2_QR_TAB_1.4_1.5_1.11" xfId="18558" xr:uid="{00000000-0005-0000-0000-000094480000}"/>
    <cellStyle name="Normal 6 2 2 2 2 7 3 3" xfId="18559" xr:uid="{00000000-0005-0000-0000-000095480000}"/>
    <cellStyle name="Normal 6 2 2 2 2 7 3_QR_TAB_1.4_1.5_1.11" xfId="18560" xr:uid="{00000000-0005-0000-0000-000096480000}"/>
    <cellStyle name="Normal 6 2 2 2 2 7 4" xfId="18561" xr:uid="{00000000-0005-0000-0000-000097480000}"/>
    <cellStyle name="Normal 6 2 2 2 2 7 4 2" xfId="18562" xr:uid="{00000000-0005-0000-0000-000098480000}"/>
    <cellStyle name="Normal 6 2 2 2 2 7 4_QR_TAB_1.4_1.5_1.11" xfId="18563" xr:uid="{00000000-0005-0000-0000-000099480000}"/>
    <cellStyle name="Normal 6 2 2 2 2 7 5" xfId="18564" xr:uid="{00000000-0005-0000-0000-00009A480000}"/>
    <cellStyle name="Normal 6 2 2 2 2 7_checks flows" xfId="18565" xr:uid="{00000000-0005-0000-0000-00009B480000}"/>
    <cellStyle name="Normal 6 2 2 2 2 8" xfId="18566" xr:uid="{00000000-0005-0000-0000-00009C480000}"/>
    <cellStyle name="Normal 6 2 2 2 2 8 2" xfId="18567" xr:uid="{00000000-0005-0000-0000-00009D480000}"/>
    <cellStyle name="Normal 6 2 2 2 2 8 2 2" xfId="18568" xr:uid="{00000000-0005-0000-0000-00009E480000}"/>
    <cellStyle name="Normal 6 2 2 2 2 8 2 2 2" xfId="18569" xr:uid="{00000000-0005-0000-0000-00009F480000}"/>
    <cellStyle name="Normal 6 2 2 2 2 8 2 2_QR_TAB_1.4_1.5_1.11" xfId="18570" xr:uid="{00000000-0005-0000-0000-0000A0480000}"/>
    <cellStyle name="Normal 6 2 2 2 2 8 2 3" xfId="18571" xr:uid="{00000000-0005-0000-0000-0000A1480000}"/>
    <cellStyle name="Normal 6 2 2 2 2 8 2_QR_TAB_1.4_1.5_1.11" xfId="18572" xr:uid="{00000000-0005-0000-0000-0000A2480000}"/>
    <cellStyle name="Normal 6 2 2 2 2 8 3" xfId="18573" xr:uid="{00000000-0005-0000-0000-0000A3480000}"/>
    <cellStyle name="Normal 6 2 2 2 2 8 3 2" xfId="18574" xr:uid="{00000000-0005-0000-0000-0000A4480000}"/>
    <cellStyle name="Normal 6 2 2 2 2 8 3_QR_TAB_1.4_1.5_1.11" xfId="18575" xr:uid="{00000000-0005-0000-0000-0000A5480000}"/>
    <cellStyle name="Normal 6 2 2 2 2 8 4" xfId="18576" xr:uid="{00000000-0005-0000-0000-0000A6480000}"/>
    <cellStyle name="Normal 6 2 2 2 2 8_QR_TAB_1.4_1.5_1.11" xfId="18577" xr:uid="{00000000-0005-0000-0000-0000A7480000}"/>
    <cellStyle name="Normal 6 2 2 2 2 9" xfId="18578" xr:uid="{00000000-0005-0000-0000-0000A8480000}"/>
    <cellStyle name="Normal 6 2 2 2 2 9 2" xfId="18579" xr:uid="{00000000-0005-0000-0000-0000A9480000}"/>
    <cellStyle name="Normal 6 2 2 2 2 9 2 2" xfId="18580" xr:uid="{00000000-0005-0000-0000-0000AA480000}"/>
    <cellStyle name="Normal 6 2 2 2 2 9 2 2 2" xfId="18581" xr:uid="{00000000-0005-0000-0000-0000AB480000}"/>
    <cellStyle name="Normal 6 2 2 2 2 9 2 2_QR_TAB_1.4_1.5_1.11" xfId="18582" xr:uid="{00000000-0005-0000-0000-0000AC480000}"/>
    <cellStyle name="Normal 6 2 2 2 2 9 2 3" xfId="18583" xr:uid="{00000000-0005-0000-0000-0000AD480000}"/>
    <cellStyle name="Normal 6 2 2 2 2 9 2_QR_TAB_1.4_1.5_1.11" xfId="18584" xr:uid="{00000000-0005-0000-0000-0000AE480000}"/>
    <cellStyle name="Normal 6 2 2 2 2 9_QR_TAB_1.4_1.5_1.11" xfId="18585" xr:uid="{00000000-0005-0000-0000-0000AF480000}"/>
    <cellStyle name="Normal 6 2 2 2 2_checks flows" xfId="18586" xr:uid="{00000000-0005-0000-0000-0000B0480000}"/>
    <cellStyle name="Normal 6 2 2 2 3" xfId="18587" xr:uid="{00000000-0005-0000-0000-0000B1480000}"/>
    <cellStyle name="Normal 6 2 2 2 3 2" xfId="18588" xr:uid="{00000000-0005-0000-0000-0000B2480000}"/>
    <cellStyle name="Normal 6 2 2 2 3 2 2" xfId="18589" xr:uid="{00000000-0005-0000-0000-0000B3480000}"/>
    <cellStyle name="Normal 6 2 2 2 3 2 2 2" xfId="18590" xr:uid="{00000000-0005-0000-0000-0000B4480000}"/>
    <cellStyle name="Normal 6 2 2 2 3 2 2 2 2" xfId="18591" xr:uid="{00000000-0005-0000-0000-0000B5480000}"/>
    <cellStyle name="Normal 6 2 2 2 3 2 2 2 2 2" xfId="18592" xr:uid="{00000000-0005-0000-0000-0000B6480000}"/>
    <cellStyle name="Normal 6 2 2 2 3 2 2 2 2_QR_TAB_1.4_1.5_1.11" xfId="18593" xr:uid="{00000000-0005-0000-0000-0000B7480000}"/>
    <cellStyle name="Normal 6 2 2 2 3 2 2 2 3" xfId="18594" xr:uid="{00000000-0005-0000-0000-0000B8480000}"/>
    <cellStyle name="Normal 6 2 2 2 3 2 2 2_QR_TAB_1.4_1.5_1.11" xfId="18595" xr:uid="{00000000-0005-0000-0000-0000B9480000}"/>
    <cellStyle name="Normal 6 2 2 2 3 2 2 3" xfId="18596" xr:uid="{00000000-0005-0000-0000-0000BA480000}"/>
    <cellStyle name="Normal 6 2 2 2 3 2 2 3 2" xfId="18597" xr:uid="{00000000-0005-0000-0000-0000BB480000}"/>
    <cellStyle name="Normal 6 2 2 2 3 2 2 3_QR_TAB_1.4_1.5_1.11" xfId="18598" xr:uid="{00000000-0005-0000-0000-0000BC480000}"/>
    <cellStyle name="Normal 6 2 2 2 3 2 2 4" xfId="18599" xr:uid="{00000000-0005-0000-0000-0000BD480000}"/>
    <cellStyle name="Normal 6 2 2 2 3 2 2_QR_TAB_1.4_1.5_1.11" xfId="18600" xr:uid="{00000000-0005-0000-0000-0000BE480000}"/>
    <cellStyle name="Normal 6 2 2 2 3 2 3" xfId="18601" xr:uid="{00000000-0005-0000-0000-0000BF480000}"/>
    <cellStyle name="Normal 6 2 2 2 3 2 3 2" xfId="18602" xr:uid="{00000000-0005-0000-0000-0000C0480000}"/>
    <cellStyle name="Normal 6 2 2 2 3 2 3 2 2" xfId="18603" xr:uid="{00000000-0005-0000-0000-0000C1480000}"/>
    <cellStyle name="Normal 6 2 2 2 3 2 3 2 2 2" xfId="18604" xr:uid="{00000000-0005-0000-0000-0000C2480000}"/>
    <cellStyle name="Normal 6 2 2 2 3 2 3 2 2_QR_TAB_1.4_1.5_1.11" xfId="18605" xr:uid="{00000000-0005-0000-0000-0000C3480000}"/>
    <cellStyle name="Normal 6 2 2 2 3 2 3 2 3" xfId="18606" xr:uid="{00000000-0005-0000-0000-0000C4480000}"/>
    <cellStyle name="Normal 6 2 2 2 3 2 3 2_QR_TAB_1.4_1.5_1.11" xfId="18607" xr:uid="{00000000-0005-0000-0000-0000C5480000}"/>
    <cellStyle name="Normal 6 2 2 2 3 2 3_QR_TAB_1.4_1.5_1.11" xfId="18608" xr:uid="{00000000-0005-0000-0000-0000C6480000}"/>
    <cellStyle name="Normal 6 2 2 2 3 2 4" xfId="18609" xr:uid="{00000000-0005-0000-0000-0000C7480000}"/>
    <cellStyle name="Normal 6 2 2 2 3 2 4 2" xfId="18610" xr:uid="{00000000-0005-0000-0000-0000C8480000}"/>
    <cellStyle name="Normal 6 2 2 2 3 2 4 2 2" xfId="18611" xr:uid="{00000000-0005-0000-0000-0000C9480000}"/>
    <cellStyle name="Normal 6 2 2 2 3 2 4 2_QR_TAB_1.4_1.5_1.11" xfId="18612" xr:uid="{00000000-0005-0000-0000-0000CA480000}"/>
    <cellStyle name="Normal 6 2 2 2 3 2 4 3" xfId="18613" xr:uid="{00000000-0005-0000-0000-0000CB480000}"/>
    <cellStyle name="Normal 6 2 2 2 3 2 4_QR_TAB_1.4_1.5_1.11" xfId="18614" xr:uid="{00000000-0005-0000-0000-0000CC480000}"/>
    <cellStyle name="Normal 6 2 2 2 3 2 5" xfId="18615" xr:uid="{00000000-0005-0000-0000-0000CD480000}"/>
    <cellStyle name="Normal 6 2 2 2 3 2 5 2" xfId="18616" xr:uid="{00000000-0005-0000-0000-0000CE480000}"/>
    <cellStyle name="Normal 6 2 2 2 3 2 5_QR_TAB_1.4_1.5_1.11" xfId="18617" xr:uid="{00000000-0005-0000-0000-0000CF480000}"/>
    <cellStyle name="Normal 6 2 2 2 3 2 6" xfId="18618" xr:uid="{00000000-0005-0000-0000-0000D0480000}"/>
    <cellStyle name="Normal 6 2 2 2 3 2_checks flows" xfId="18619" xr:uid="{00000000-0005-0000-0000-0000D1480000}"/>
    <cellStyle name="Normal 6 2 2 2 3 3" xfId="18620" xr:uid="{00000000-0005-0000-0000-0000D2480000}"/>
    <cellStyle name="Normal 6 2 2 2 3 3 2" xfId="18621" xr:uid="{00000000-0005-0000-0000-0000D3480000}"/>
    <cellStyle name="Normal 6 2 2 2 3 3 2 2" xfId="18622" xr:uid="{00000000-0005-0000-0000-0000D4480000}"/>
    <cellStyle name="Normal 6 2 2 2 3 3 2 2 2" xfId="18623" xr:uid="{00000000-0005-0000-0000-0000D5480000}"/>
    <cellStyle name="Normal 6 2 2 2 3 3 2 2 2 2" xfId="18624" xr:uid="{00000000-0005-0000-0000-0000D6480000}"/>
    <cellStyle name="Normal 6 2 2 2 3 3 2 2 2_QR_TAB_1.4_1.5_1.11" xfId="18625" xr:uid="{00000000-0005-0000-0000-0000D7480000}"/>
    <cellStyle name="Normal 6 2 2 2 3 3 2 2 3" xfId="18626" xr:uid="{00000000-0005-0000-0000-0000D8480000}"/>
    <cellStyle name="Normal 6 2 2 2 3 3 2 2_QR_TAB_1.4_1.5_1.11" xfId="18627" xr:uid="{00000000-0005-0000-0000-0000D9480000}"/>
    <cellStyle name="Normal 6 2 2 2 3 3 2 3" xfId="18628" xr:uid="{00000000-0005-0000-0000-0000DA480000}"/>
    <cellStyle name="Normal 6 2 2 2 3 3 2 3 2" xfId="18629" xr:uid="{00000000-0005-0000-0000-0000DB480000}"/>
    <cellStyle name="Normal 6 2 2 2 3 3 2 3_QR_TAB_1.4_1.5_1.11" xfId="18630" xr:uid="{00000000-0005-0000-0000-0000DC480000}"/>
    <cellStyle name="Normal 6 2 2 2 3 3 2 4" xfId="18631" xr:uid="{00000000-0005-0000-0000-0000DD480000}"/>
    <cellStyle name="Normal 6 2 2 2 3 3 2_QR_TAB_1.4_1.5_1.11" xfId="18632" xr:uid="{00000000-0005-0000-0000-0000DE480000}"/>
    <cellStyle name="Normal 6 2 2 2 3 3 3" xfId="18633" xr:uid="{00000000-0005-0000-0000-0000DF480000}"/>
    <cellStyle name="Normal 6 2 2 2 3 3 3 2" xfId="18634" xr:uid="{00000000-0005-0000-0000-0000E0480000}"/>
    <cellStyle name="Normal 6 2 2 2 3 3 3 2 2" xfId="18635" xr:uid="{00000000-0005-0000-0000-0000E1480000}"/>
    <cellStyle name="Normal 6 2 2 2 3 3 3 2_QR_TAB_1.4_1.5_1.11" xfId="18636" xr:uid="{00000000-0005-0000-0000-0000E2480000}"/>
    <cellStyle name="Normal 6 2 2 2 3 3 3 3" xfId="18637" xr:uid="{00000000-0005-0000-0000-0000E3480000}"/>
    <cellStyle name="Normal 6 2 2 2 3 3 3_QR_TAB_1.4_1.5_1.11" xfId="18638" xr:uid="{00000000-0005-0000-0000-0000E4480000}"/>
    <cellStyle name="Normal 6 2 2 2 3 3 4" xfId="18639" xr:uid="{00000000-0005-0000-0000-0000E5480000}"/>
    <cellStyle name="Normal 6 2 2 2 3 3 4 2" xfId="18640" xr:uid="{00000000-0005-0000-0000-0000E6480000}"/>
    <cellStyle name="Normal 6 2 2 2 3 3 4_QR_TAB_1.4_1.5_1.11" xfId="18641" xr:uid="{00000000-0005-0000-0000-0000E7480000}"/>
    <cellStyle name="Normal 6 2 2 2 3 3 5" xfId="18642" xr:uid="{00000000-0005-0000-0000-0000E8480000}"/>
    <cellStyle name="Normal 6 2 2 2 3 3_checks flows" xfId="18643" xr:uid="{00000000-0005-0000-0000-0000E9480000}"/>
    <cellStyle name="Normal 6 2 2 2 3 4" xfId="18644" xr:uid="{00000000-0005-0000-0000-0000EA480000}"/>
    <cellStyle name="Normal 6 2 2 2 3 4 2" xfId="18645" xr:uid="{00000000-0005-0000-0000-0000EB480000}"/>
    <cellStyle name="Normal 6 2 2 2 3 4 2 2" xfId="18646" xr:uid="{00000000-0005-0000-0000-0000EC480000}"/>
    <cellStyle name="Normal 6 2 2 2 3 4 2 2 2" xfId="18647" xr:uid="{00000000-0005-0000-0000-0000ED480000}"/>
    <cellStyle name="Normal 6 2 2 2 3 4 2 2_QR_TAB_1.4_1.5_1.11" xfId="18648" xr:uid="{00000000-0005-0000-0000-0000EE480000}"/>
    <cellStyle name="Normal 6 2 2 2 3 4 2 3" xfId="18649" xr:uid="{00000000-0005-0000-0000-0000EF480000}"/>
    <cellStyle name="Normal 6 2 2 2 3 4 2_QR_TAB_1.4_1.5_1.11" xfId="18650" xr:uid="{00000000-0005-0000-0000-0000F0480000}"/>
    <cellStyle name="Normal 6 2 2 2 3 4 3" xfId="18651" xr:uid="{00000000-0005-0000-0000-0000F1480000}"/>
    <cellStyle name="Normal 6 2 2 2 3 4 3 2" xfId="18652" xr:uid="{00000000-0005-0000-0000-0000F2480000}"/>
    <cellStyle name="Normal 6 2 2 2 3 4 3_QR_TAB_1.4_1.5_1.11" xfId="18653" xr:uid="{00000000-0005-0000-0000-0000F3480000}"/>
    <cellStyle name="Normal 6 2 2 2 3 4 4" xfId="18654" xr:uid="{00000000-0005-0000-0000-0000F4480000}"/>
    <cellStyle name="Normal 6 2 2 2 3 4_QR_TAB_1.4_1.5_1.11" xfId="18655" xr:uid="{00000000-0005-0000-0000-0000F5480000}"/>
    <cellStyle name="Normal 6 2 2 2 3 5" xfId="18656" xr:uid="{00000000-0005-0000-0000-0000F6480000}"/>
    <cellStyle name="Normal 6 2 2 2 3 5 2" xfId="18657" xr:uid="{00000000-0005-0000-0000-0000F7480000}"/>
    <cellStyle name="Normal 6 2 2 2 3 5 2 2" xfId="18658" xr:uid="{00000000-0005-0000-0000-0000F8480000}"/>
    <cellStyle name="Normal 6 2 2 2 3 5 2 2 2" xfId="18659" xr:uid="{00000000-0005-0000-0000-0000F9480000}"/>
    <cellStyle name="Normal 6 2 2 2 3 5 2 2_QR_TAB_1.4_1.5_1.11" xfId="18660" xr:uid="{00000000-0005-0000-0000-0000FA480000}"/>
    <cellStyle name="Normal 6 2 2 2 3 5 2 3" xfId="18661" xr:uid="{00000000-0005-0000-0000-0000FB480000}"/>
    <cellStyle name="Normal 6 2 2 2 3 5 2_QR_TAB_1.4_1.5_1.11" xfId="18662" xr:uid="{00000000-0005-0000-0000-0000FC480000}"/>
    <cellStyle name="Normal 6 2 2 2 3 5_QR_TAB_1.4_1.5_1.11" xfId="18663" xr:uid="{00000000-0005-0000-0000-0000FD480000}"/>
    <cellStyle name="Normal 6 2 2 2 3 6" xfId="18664" xr:uid="{00000000-0005-0000-0000-0000FE480000}"/>
    <cellStyle name="Normal 6 2 2 2 3 6 2" xfId="18665" xr:uid="{00000000-0005-0000-0000-0000FF480000}"/>
    <cellStyle name="Normal 6 2 2 2 3 6 2 2" xfId="18666" xr:uid="{00000000-0005-0000-0000-000000490000}"/>
    <cellStyle name="Normal 6 2 2 2 3 6 2_QR_TAB_1.4_1.5_1.11" xfId="18667" xr:uid="{00000000-0005-0000-0000-000001490000}"/>
    <cellStyle name="Normal 6 2 2 2 3 6 3" xfId="18668" xr:uid="{00000000-0005-0000-0000-000002490000}"/>
    <cellStyle name="Normal 6 2 2 2 3 6_QR_TAB_1.4_1.5_1.11" xfId="18669" xr:uid="{00000000-0005-0000-0000-000003490000}"/>
    <cellStyle name="Normal 6 2 2 2 3 7" xfId="18670" xr:uid="{00000000-0005-0000-0000-000004490000}"/>
    <cellStyle name="Normal 6 2 2 2 3 7 2" xfId="18671" xr:uid="{00000000-0005-0000-0000-000005490000}"/>
    <cellStyle name="Normal 6 2 2 2 3 7_QR_TAB_1.4_1.5_1.11" xfId="18672" xr:uid="{00000000-0005-0000-0000-000006490000}"/>
    <cellStyle name="Normal 6 2 2 2 3 8" xfId="18673" xr:uid="{00000000-0005-0000-0000-000007490000}"/>
    <cellStyle name="Normal 6 2 2 2 3_checks flows" xfId="18674" xr:uid="{00000000-0005-0000-0000-000008490000}"/>
    <cellStyle name="Normal 6 2 2 2 4" xfId="18675" xr:uid="{00000000-0005-0000-0000-000009490000}"/>
    <cellStyle name="Normal 6 2 2 2 4 2" xfId="18676" xr:uid="{00000000-0005-0000-0000-00000A490000}"/>
    <cellStyle name="Normal 6 2 2 2 4 2 2" xfId="18677" xr:uid="{00000000-0005-0000-0000-00000B490000}"/>
    <cellStyle name="Normal 6 2 2 2 4 2 2 2" xfId="18678" xr:uid="{00000000-0005-0000-0000-00000C490000}"/>
    <cellStyle name="Normal 6 2 2 2 4 2 2 2 2" xfId="18679" xr:uid="{00000000-0005-0000-0000-00000D490000}"/>
    <cellStyle name="Normal 6 2 2 2 4 2 2 2_QR_TAB_1.4_1.5_1.11" xfId="18680" xr:uid="{00000000-0005-0000-0000-00000E490000}"/>
    <cellStyle name="Normal 6 2 2 2 4 2 2 3" xfId="18681" xr:uid="{00000000-0005-0000-0000-00000F490000}"/>
    <cellStyle name="Normal 6 2 2 2 4 2 2_QR_TAB_1.4_1.5_1.11" xfId="18682" xr:uid="{00000000-0005-0000-0000-000010490000}"/>
    <cellStyle name="Normal 6 2 2 2 4 2 3" xfId="18683" xr:uid="{00000000-0005-0000-0000-000011490000}"/>
    <cellStyle name="Normal 6 2 2 2 4 2 3 2" xfId="18684" xr:uid="{00000000-0005-0000-0000-000012490000}"/>
    <cellStyle name="Normal 6 2 2 2 4 2 3_QR_TAB_1.4_1.5_1.11" xfId="18685" xr:uid="{00000000-0005-0000-0000-000013490000}"/>
    <cellStyle name="Normal 6 2 2 2 4 2 4" xfId="18686" xr:uid="{00000000-0005-0000-0000-000014490000}"/>
    <cellStyle name="Normal 6 2 2 2 4 2_QR_TAB_1.4_1.5_1.11" xfId="18687" xr:uid="{00000000-0005-0000-0000-000015490000}"/>
    <cellStyle name="Normal 6 2 2 2 4 3" xfId="18688" xr:uid="{00000000-0005-0000-0000-000016490000}"/>
    <cellStyle name="Normal 6 2 2 2 4 3 2" xfId="18689" xr:uid="{00000000-0005-0000-0000-000017490000}"/>
    <cellStyle name="Normal 6 2 2 2 4 3 2 2" xfId="18690" xr:uid="{00000000-0005-0000-0000-000018490000}"/>
    <cellStyle name="Normal 6 2 2 2 4 3 2 2 2" xfId="18691" xr:uid="{00000000-0005-0000-0000-000019490000}"/>
    <cellStyle name="Normal 6 2 2 2 4 3 2 2_QR_TAB_1.4_1.5_1.11" xfId="18692" xr:uid="{00000000-0005-0000-0000-00001A490000}"/>
    <cellStyle name="Normal 6 2 2 2 4 3 2 3" xfId="18693" xr:uid="{00000000-0005-0000-0000-00001B490000}"/>
    <cellStyle name="Normal 6 2 2 2 4 3 2_QR_TAB_1.4_1.5_1.11" xfId="18694" xr:uid="{00000000-0005-0000-0000-00001C490000}"/>
    <cellStyle name="Normal 6 2 2 2 4 3_QR_TAB_1.4_1.5_1.11" xfId="18695" xr:uid="{00000000-0005-0000-0000-00001D490000}"/>
    <cellStyle name="Normal 6 2 2 2 4 4" xfId="18696" xr:uid="{00000000-0005-0000-0000-00001E490000}"/>
    <cellStyle name="Normal 6 2 2 2 4 4 2" xfId="18697" xr:uid="{00000000-0005-0000-0000-00001F490000}"/>
    <cellStyle name="Normal 6 2 2 2 4 4 2 2" xfId="18698" xr:uid="{00000000-0005-0000-0000-000020490000}"/>
    <cellStyle name="Normal 6 2 2 2 4 4 2_QR_TAB_1.4_1.5_1.11" xfId="18699" xr:uid="{00000000-0005-0000-0000-000021490000}"/>
    <cellStyle name="Normal 6 2 2 2 4 4 3" xfId="18700" xr:uid="{00000000-0005-0000-0000-000022490000}"/>
    <cellStyle name="Normal 6 2 2 2 4 4_QR_TAB_1.4_1.5_1.11" xfId="18701" xr:uid="{00000000-0005-0000-0000-000023490000}"/>
    <cellStyle name="Normal 6 2 2 2 4 5" xfId="18702" xr:uid="{00000000-0005-0000-0000-000024490000}"/>
    <cellStyle name="Normal 6 2 2 2 4 5 2" xfId="18703" xr:uid="{00000000-0005-0000-0000-000025490000}"/>
    <cellStyle name="Normal 6 2 2 2 4 5_QR_TAB_1.4_1.5_1.11" xfId="18704" xr:uid="{00000000-0005-0000-0000-000026490000}"/>
    <cellStyle name="Normal 6 2 2 2 4 6" xfId="18705" xr:uid="{00000000-0005-0000-0000-000027490000}"/>
    <cellStyle name="Normal 6 2 2 2 4_checks flows" xfId="18706" xr:uid="{00000000-0005-0000-0000-000028490000}"/>
    <cellStyle name="Normal 6 2 2 2 5" xfId="18707" xr:uid="{00000000-0005-0000-0000-000029490000}"/>
    <cellStyle name="Normal 6 2 2 2 5 2" xfId="18708" xr:uid="{00000000-0005-0000-0000-00002A490000}"/>
    <cellStyle name="Normal 6 2 2 2 5 2 2" xfId="18709" xr:uid="{00000000-0005-0000-0000-00002B490000}"/>
    <cellStyle name="Normal 6 2 2 2 5 2 2 2" xfId="18710" xr:uid="{00000000-0005-0000-0000-00002C490000}"/>
    <cellStyle name="Normal 6 2 2 2 5 2 2 2 2" xfId="18711" xr:uid="{00000000-0005-0000-0000-00002D490000}"/>
    <cellStyle name="Normal 6 2 2 2 5 2 2 2_QR_TAB_1.4_1.5_1.11" xfId="18712" xr:uid="{00000000-0005-0000-0000-00002E490000}"/>
    <cellStyle name="Normal 6 2 2 2 5 2 2 3" xfId="18713" xr:uid="{00000000-0005-0000-0000-00002F490000}"/>
    <cellStyle name="Normal 6 2 2 2 5 2 2_QR_TAB_1.4_1.5_1.11" xfId="18714" xr:uid="{00000000-0005-0000-0000-000030490000}"/>
    <cellStyle name="Normal 6 2 2 2 5 2 3" xfId="18715" xr:uid="{00000000-0005-0000-0000-000031490000}"/>
    <cellStyle name="Normal 6 2 2 2 5 2 3 2" xfId="18716" xr:uid="{00000000-0005-0000-0000-000032490000}"/>
    <cellStyle name="Normal 6 2 2 2 5 2 3_QR_TAB_1.4_1.5_1.11" xfId="18717" xr:uid="{00000000-0005-0000-0000-000033490000}"/>
    <cellStyle name="Normal 6 2 2 2 5 2 4" xfId="18718" xr:uid="{00000000-0005-0000-0000-000034490000}"/>
    <cellStyle name="Normal 6 2 2 2 5 2_QR_TAB_1.4_1.5_1.11" xfId="18719" xr:uid="{00000000-0005-0000-0000-000035490000}"/>
    <cellStyle name="Normal 6 2 2 2 5 3" xfId="18720" xr:uid="{00000000-0005-0000-0000-000036490000}"/>
    <cellStyle name="Normal 6 2 2 2 5 3 2" xfId="18721" xr:uid="{00000000-0005-0000-0000-000037490000}"/>
    <cellStyle name="Normal 6 2 2 2 5 3 2 2" xfId="18722" xr:uid="{00000000-0005-0000-0000-000038490000}"/>
    <cellStyle name="Normal 6 2 2 2 5 3 2 2 2" xfId="18723" xr:uid="{00000000-0005-0000-0000-000039490000}"/>
    <cellStyle name="Normal 6 2 2 2 5 3 2 2_QR_TAB_1.4_1.5_1.11" xfId="18724" xr:uid="{00000000-0005-0000-0000-00003A490000}"/>
    <cellStyle name="Normal 6 2 2 2 5 3 2 3" xfId="18725" xr:uid="{00000000-0005-0000-0000-00003B490000}"/>
    <cellStyle name="Normal 6 2 2 2 5 3 2_QR_TAB_1.4_1.5_1.11" xfId="18726" xr:uid="{00000000-0005-0000-0000-00003C490000}"/>
    <cellStyle name="Normal 6 2 2 2 5 3_QR_TAB_1.4_1.5_1.11" xfId="18727" xr:uid="{00000000-0005-0000-0000-00003D490000}"/>
    <cellStyle name="Normal 6 2 2 2 5 4" xfId="18728" xr:uid="{00000000-0005-0000-0000-00003E490000}"/>
    <cellStyle name="Normal 6 2 2 2 5 4 2" xfId="18729" xr:uid="{00000000-0005-0000-0000-00003F490000}"/>
    <cellStyle name="Normal 6 2 2 2 5 4 2 2" xfId="18730" xr:uid="{00000000-0005-0000-0000-000040490000}"/>
    <cellStyle name="Normal 6 2 2 2 5 4 2_QR_TAB_1.4_1.5_1.11" xfId="18731" xr:uid="{00000000-0005-0000-0000-000041490000}"/>
    <cellStyle name="Normal 6 2 2 2 5 4 3" xfId="18732" xr:uid="{00000000-0005-0000-0000-000042490000}"/>
    <cellStyle name="Normal 6 2 2 2 5 4_QR_TAB_1.4_1.5_1.11" xfId="18733" xr:uid="{00000000-0005-0000-0000-000043490000}"/>
    <cellStyle name="Normal 6 2 2 2 5 5" xfId="18734" xr:uid="{00000000-0005-0000-0000-000044490000}"/>
    <cellStyle name="Normal 6 2 2 2 5 5 2" xfId="18735" xr:uid="{00000000-0005-0000-0000-000045490000}"/>
    <cellStyle name="Normal 6 2 2 2 5 5_QR_TAB_1.4_1.5_1.11" xfId="18736" xr:uid="{00000000-0005-0000-0000-000046490000}"/>
    <cellStyle name="Normal 6 2 2 2 5 6" xfId="18737" xr:uid="{00000000-0005-0000-0000-000047490000}"/>
    <cellStyle name="Normal 6 2 2 2 5_checks flows" xfId="18738" xr:uid="{00000000-0005-0000-0000-000048490000}"/>
    <cellStyle name="Normal 6 2 2 2 6" xfId="18739" xr:uid="{00000000-0005-0000-0000-000049490000}"/>
    <cellStyle name="Normal 6 2 2 2 6 2" xfId="18740" xr:uid="{00000000-0005-0000-0000-00004A490000}"/>
    <cellStyle name="Normal 6 2 2 2 6 2 2" xfId="18741" xr:uid="{00000000-0005-0000-0000-00004B490000}"/>
    <cellStyle name="Normal 6 2 2 2 6 2 2 2" xfId="18742" xr:uid="{00000000-0005-0000-0000-00004C490000}"/>
    <cellStyle name="Normal 6 2 2 2 6 2 2 2 2" xfId="18743" xr:uid="{00000000-0005-0000-0000-00004D490000}"/>
    <cellStyle name="Normal 6 2 2 2 6 2 2 2_QR_TAB_1.4_1.5_1.11" xfId="18744" xr:uid="{00000000-0005-0000-0000-00004E490000}"/>
    <cellStyle name="Normal 6 2 2 2 6 2 2 3" xfId="18745" xr:uid="{00000000-0005-0000-0000-00004F490000}"/>
    <cellStyle name="Normal 6 2 2 2 6 2 2_QR_TAB_1.4_1.5_1.11" xfId="18746" xr:uid="{00000000-0005-0000-0000-000050490000}"/>
    <cellStyle name="Normal 6 2 2 2 6 2 3" xfId="18747" xr:uid="{00000000-0005-0000-0000-000051490000}"/>
    <cellStyle name="Normal 6 2 2 2 6 2 3 2" xfId="18748" xr:uid="{00000000-0005-0000-0000-000052490000}"/>
    <cellStyle name="Normal 6 2 2 2 6 2 3_QR_TAB_1.4_1.5_1.11" xfId="18749" xr:uid="{00000000-0005-0000-0000-000053490000}"/>
    <cellStyle name="Normal 6 2 2 2 6 2 4" xfId="18750" xr:uid="{00000000-0005-0000-0000-000054490000}"/>
    <cellStyle name="Normal 6 2 2 2 6 2_QR_TAB_1.4_1.5_1.11" xfId="18751" xr:uid="{00000000-0005-0000-0000-000055490000}"/>
    <cellStyle name="Normal 6 2 2 2 6 3" xfId="18752" xr:uid="{00000000-0005-0000-0000-000056490000}"/>
    <cellStyle name="Normal 6 2 2 2 6 3 2" xfId="18753" xr:uid="{00000000-0005-0000-0000-000057490000}"/>
    <cellStyle name="Normal 6 2 2 2 6 3 2 2" xfId="18754" xr:uid="{00000000-0005-0000-0000-000058490000}"/>
    <cellStyle name="Normal 6 2 2 2 6 3 2 2 2" xfId="18755" xr:uid="{00000000-0005-0000-0000-000059490000}"/>
    <cellStyle name="Normal 6 2 2 2 6 3 2 2_QR_TAB_1.4_1.5_1.11" xfId="18756" xr:uid="{00000000-0005-0000-0000-00005A490000}"/>
    <cellStyle name="Normal 6 2 2 2 6 3 2 3" xfId="18757" xr:uid="{00000000-0005-0000-0000-00005B490000}"/>
    <cellStyle name="Normal 6 2 2 2 6 3 2_QR_TAB_1.4_1.5_1.11" xfId="18758" xr:uid="{00000000-0005-0000-0000-00005C490000}"/>
    <cellStyle name="Normal 6 2 2 2 6 3_QR_TAB_1.4_1.5_1.11" xfId="18759" xr:uid="{00000000-0005-0000-0000-00005D490000}"/>
    <cellStyle name="Normal 6 2 2 2 6 4" xfId="18760" xr:uid="{00000000-0005-0000-0000-00005E490000}"/>
    <cellStyle name="Normal 6 2 2 2 6 4 2" xfId="18761" xr:uid="{00000000-0005-0000-0000-00005F490000}"/>
    <cellStyle name="Normal 6 2 2 2 6 4 2 2" xfId="18762" xr:uid="{00000000-0005-0000-0000-000060490000}"/>
    <cellStyle name="Normal 6 2 2 2 6 4 2_QR_TAB_1.4_1.5_1.11" xfId="18763" xr:uid="{00000000-0005-0000-0000-000061490000}"/>
    <cellStyle name="Normal 6 2 2 2 6 4 3" xfId="18764" xr:uid="{00000000-0005-0000-0000-000062490000}"/>
    <cellStyle name="Normal 6 2 2 2 6 4_QR_TAB_1.4_1.5_1.11" xfId="18765" xr:uid="{00000000-0005-0000-0000-000063490000}"/>
    <cellStyle name="Normal 6 2 2 2 6 5" xfId="18766" xr:uid="{00000000-0005-0000-0000-000064490000}"/>
    <cellStyle name="Normal 6 2 2 2 6 5 2" xfId="18767" xr:uid="{00000000-0005-0000-0000-000065490000}"/>
    <cellStyle name="Normal 6 2 2 2 6 5_QR_TAB_1.4_1.5_1.11" xfId="18768" xr:uid="{00000000-0005-0000-0000-000066490000}"/>
    <cellStyle name="Normal 6 2 2 2 6 6" xfId="18769" xr:uid="{00000000-0005-0000-0000-000067490000}"/>
    <cellStyle name="Normal 6 2 2 2 6_checks flows" xfId="18770" xr:uid="{00000000-0005-0000-0000-000068490000}"/>
    <cellStyle name="Normal 6 2 2 2 7" xfId="18771" xr:uid="{00000000-0005-0000-0000-000069490000}"/>
    <cellStyle name="Normal 6 2 2 2 7 2" xfId="18772" xr:uid="{00000000-0005-0000-0000-00006A490000}"/>
    <cellStyle name="Normal 6 2 2 2 7 2 2" xfId="18773" xr:uid="{00000000-0005-0000-0000-00006B490000}"/>
    <cellStyle name="Normal 6 2 2 2 7 2 2 2" xfId="18774" xr:uid="{00000000-0005-0000-0000-00006C490000}"/>
    <cellStyle name="Normal 6 2 2 2 7 2 2 2 2" xfId="18775" xr:uid="{00000000-0005-0000-0000-00006D490000}"/>
    <cellStyle name="Normal 6 2 2 2 7 2 2 2_QR_TAB_1.4_1.5_1.11" xfId="18776" xr:uid="{00000000-0005-0000-0000-00006E490000}"/>
    <cellStyle name="Normal 6 2 2 2 7 2 2 3" xfId="18777" xr:uid="{00000000-0005-0000-0000-00006F490000}"/>
    <cellStyle name="Normal 6 2 2 2 7 2 2_QR_TAB_1.4_1.5_1.11" xfId="18778" xr:uid="{00000000-0005-0000-0000-000070490000}"/>
    <cellStyle name="Normal 6 2 2 2 7 2 3" xfId="18779" xr:uid="{00000000-0005-0000-0000-000071490000}"/>
    <cellStyle name="Normal 6 2 2 2 7 2 3 2" xfId="18780" xr:uid="{00000000-0005-0000-0000-000072490000}"/>
    <cellStyle name="Normal 6 2 2 2 7 2 3_QR_TAB_1.4_1.5_1.11" xfId="18781" xr:uid="{00000000-0005-0000-0000-000073490000}"/>
    <cellStyle name="Normal 6 2 2 2 7 2 4" xfId="18782" xr:uid="{00000000-0005-0000-0000-000074490000}"/>
    <cellStyle name="Normal 6 2 2 2 7 2_QR_TAB_1.4_1.5_1.11" xfId="18783" xr:uid="{00000000-0005-0000-0000-000075490000}"/>
    <cellStyle name="Normal 6 2 2 2 7 3" xfId="18784" xr:uid="{00000000-0005-0000-0000-000076490000}"/>
    <cellStyle name="Normal 6 2 2 2 7 3 2" xfId="18785" xr:uid="{00000000-0005-0000-0000-000077490000}"/>
    <cellStyle name="Normal 6 2 2 2 7 3 2 2" xfId="18786" xr:uid="{00000000-0005-0000-0000-000078490000}"/>
    <cellStyle name="Normal 6 2 2 2 7 3 2 2 2" xfId="18787" xr:uid="{00000000-0005-0000-0000-000079490000}"/>
    <cellStyle name="Normal 6 2 2 2 7 3 2 2_QR_TAB_1.4_1.5_1.11" xfId="18788" xr:uid="{00000000-0005-0000-0000-00007A490000}"/>
    <cellStyle name="Normal 6 2 2 2 7 3 2 3" xfId="18789" xr:uid="{00000000-0005-0000-0000-00007B490000}"/>
    <cellStyle name="Normal 6 2 2 2 7 3 2_QR_TAB_1.4_1.5_1.11" xfId="18790" xr:uid="{00000000-0005-0000-0000-00007C490000}"/>
    <cellStyle name="Normal 6 2 2 2 7 3_QR_TAB_1.4_1.5_1.11" xfId="18791" xr:uid="{00000000-0005-0000-0000-00007D490000}"/>
    <cellStyle name="Normal 6 2 2 2 7 4" xfId="18792" xr:uid="{00000000-0005-0000-0000-00007E490000}"/>
    <cellStyle name="Normal 6 2 2 2 7 4 2" xfId="18793" xr:uid="{00000000-0005-0000-0000-00007F490000}"/>
    <cellStyle name="Normal 6 2 2 2 7 4 2 2" xfId="18794" xr:uid="{00000000-0005-0000-0000-000080490000}"/>
    <cellStyle name="Normal 6 2 2 2 7 4 2_QR_TAB_1.4_1.5_1.11" xfId="18795" xr:uid="{00000000-0005-0000-0000-000081490000}"/>
    <cellStyle name="Normal 6 2 2 2 7 4 3" xfId="18796" xr:uid="{00000000-0005-0000-0000-000082490000}"/>
    <cellStyle name="Normal 6 2 2 2 7 4_QR_TAB_1.4_1.5_1.11" xfId="18797" xr:uid="{00000000-0005-0000-0000-000083490000}"/>
    <cellStyle name="Normal 6 2 2 2 7 5" xfId="18798" xr:uid="{00000000-0005-0000-0000-000084490000}"/>
    <cellStyle name="Normal 6 2 2 2 7 5 2" xfId="18799" xr:uid="{00000000-0005-0000-0000-000085490000}"/>
    <cellStyle name="Normal 6 2 2 2 7 5_QR_TAB_1.4_1.5_1.11" xfId="18800" xr:uid="{00000000-0005-0000-0000-000086490000}"/>
    <cellStyle name="Normal 6 2 2 2 7 6" xfId="18801" xr:uid="{00000000-0005-0000-0000-000087490000}"/>
    <cellStyle name="Normal 6 2 2 2 7_checks flows" xfId="18802" xr:uid="{00000000-0005-0000-0000-000088490000}"/>
    <cellStyle name="Normal 6 2 2 2 8" xfId="18803" xr:uid="{00000000-0005-0000-0000-000089490000}"/>
    <cellStyle name="Normal 6 2 2 2 8 2" xfId="18804" xr:uid="{00000000-0005-0000-0000-00008A490000}"/>
    <cellStyle name="Normal 6 2 2 2 8 2 2" xfId="18805" xr:uid="{00000000-0005-0000-0000-00008B490000}"/>
    <cellStyle name="Normal 6 2 2 2 8 2 2 2" xfId="18806" xr:uid="{00000000-0005-0000-0000-00008C490000}"/>
    <cellStyle name="Normal 6 2 2 2 8 2 2 2 2" xfId="18807" xr:uid="{00000000-0005-0000-0000-00008D490000}"/>
    <cellStyle name="Normal 6 2 2 2 8 2 2 2_QR_TAB_1.4_1.5_1.11" xfId="18808" xr:uid="{00000000-0005-0000-0000-00008E490000}"/>
    <cellStyle name="Normal 6 2 2 2 8 2 2 3" xfId="18809" xr:uid="{00000000-0005-0000-0000-00008F490000}"/>
    <cellStyle name="Normal 6 2 2 2 8 2 2_QR_TAB_1.4_1.5_1.11" xfId="18810" xr:uid="{00000000-0005-0000-0000-000090490000}"/>
    <cellStyle name="Normal 6 2 2 2 8 2 3" xfId="18811" xr:uid="{00000000-0005-0000-0000-000091490000}"/>
    <cellStyle name="Normal 6 2 2 2 8 2 3 2" xfId="18812" xr:uid="{00000000-0005-0000-0000-000092490000}"/>
    <cellStyle name="Normal 6 2 2 2 8 2 3_QR_TAB_1.4_1.5_1.11" xfId="18813" xr:uid="{00000000-0005-0000-0000-000093490000}"/>
    <cellStyle name="Normal 6 2 2 2 8 2 4" xfId="18814" xr:uid="{00000000-0005-0000-0000-000094490000}"/>
    <cellStyle name="Normal 6 2 2 2 8 2_QR_TAB_1.4_1.5_1.11" xfId="18815" xr:uid="{00000000-0005-0000-0000-000095490000}"/>
    <cellStyle name="Normal 6 2 2 2 8 3" xfId="18816" xr:uid="{00000000-0005-0000-0000-000096490000}"/>
    <cellStyle name="Normal 6 2 2 2 8 3 2" xfId="18817" xr:uid="{00000000-0005-0000-0000-000097490000}"/>
    <cellStyle name="Normal 6 2 2 2 8 3 2 2" xfId="18818" xr:uid="{00000000-0005-0000-0000-000098490000}"/>
    <cellStyle name="Normal 6 2 2 2 8 3 2_QR_TAB_1.4_1.5_1.11" xfId="18819" xr:uid="{00000000-0005-0000-0000-000099490000}"/>
    <cellStyle name="Normal 6 2 2 2 8 3 3" xfId="18820" xr:uid="{00000000-0005-0000-0000-00009A490000}"/>
    <cellStyle name="Normal 6 2 2 2 8 3_QR_TAB_1.4_1.5_1.11" xfId="18821" xr:uid="{00000000-0005-0000-0000-00009B490000}"/>
    <cellStyle name="Normal 6 2 2 2 8 4" xfId="18822" xr:uid="{00000000-0005-0000-0000-00009C490000}"/>
    <cellStyle name="Normal 6 2 2 2 8 4 2" xfId="18823" xr:uid="{00000000-0005-0000-0000-00009D490000}"/>
    <cellStyle name="Normal 6 2 2 2 8 4_QR_TAB_1.4_1.5_1.11" xfId="18824" xr:uid="{00000000-0005-0000-0000-00009E490000}"/>
    <cellStyle name="Normal 6 2 2 2 8 5" xfId="18825" xr:uid="{00000000-0005-0000-0000-00009F490000}"/>
    <cellStyle name="Normal 6 2 2 2 8_checks flows" xfId="18826" xr:uid="{00000000-0005-0000-0000-0000A0490000}"/>
    <cellStyle name="Normal 6 2 2 2 9" xfId="18827" xr:uid="{00000000-0005-0000-0000-0000A1490000}"/>
    <cellStyle name="Normal 6 2 2 2 9 2" xfId="18828" xr:uid="{00000000-0005-0000-0000-0000A2490000}"/>
    <cellStyle name="Normal 6 2 2 2 9 2 2" xfId="18829" xr:uid="{00000000-0005-0000-0000-0000A3490000}"/>
    <cellStyle name="Normal 6 2 2 2 9 2 2 2" xfId="18830" xr:uid="{00000000-0005-0000-0000-0000A4490000}"/>
    <cellStyle name="Normal 6 2 2 2 9 2 2_QR_TAB_1.4_1.5_1.11" xfId="18831" xr:uid="{00000000-0005-0000-0000-0000A5490000}"/>
    <cellStyle name="Normal 6 2 2 2 9 2 3" xfId="18832" xr:uid="{00000000-0005-0000-0000-0000A6490000}"/>
    <cellStyle name="Normal 6 2 2 2 9 2_QR_TAB_1.4_1.5_1.11" xfId="18833" xr:uid="{00000000-0005-0000-0000-0000A7490000}"/>
    <cellStyle name="Normal 6 2 2 2 9 3" xfId="18834" xr:uid="{00000000-0005-0000-0000-0000A8490000}"/>
    <cellStyle name="Normal 6 2 2 2 9 3 2" xfId="18835" xr:uid="{00000000-0005-0000-0000-0000A9490000}"/>
    <cellStyle name="Normal 6 2 2 2 9 3_QR_TAB_1.4_1.5_1.11" xfId="18836" xr:uid="{00000000-0005-0000-0000-0000AA490000}"/>
    <cellStyle name="Normal 6 2 2 2 9 4" xfId="18837" xr:uid="{00000000-0005-0000-0000-0000AB490000}"/>
    <cellStyle name="Normal 6 2 2 2 9_QR_TAB_1.4_1.5_1.11" xfId="18838" xr:uid="{00000000-0005-0000-0000-0000AC490000}"/>
    <cellStyle name="Normal 6 2 2 2_checks flows" xfId="18839" xr:uid="{00000000-0005-0000-0000-0000AD490000}"/>
    <cellStyle name="Normal 6 2 2 3" xfId="18840" xr:uid="{00000000-0005-0000-0000-0000AE490000}"/>
    <cellStyle name="Normal 6 2 2 3 10" xfId="18841" xr:uid="{00000000-0005-0000-0000-0000AF490000}"/>
    <cellStyle name="Normal 6 2 2 3 10 2" xfId="18842" xr:uid="{00000000-0005-0000-0000-0000B0490000}"/>
    <cellStyle name="Normal 6 2 2 3 10 2 2" xfId="18843" xr:uid="{00000000-0005-0000-0000-0000B1490000}"/>
    <cellStyle name="Normal 6 2 2 3 10 2_QR_TAB_1.4_1.5_1.11" xfId="18844" xr:uid="{00000000-0005-0000-0000-0000B2490000}"/>
    <cellStyle name="Normal 6 2 2 3 10 3" xfId="18845" xr:uid="{00000000-0005-0000-0000-0000B3490000}"/>
    <cellStyle name="Normal 6 2 2 3 10_QR_TAB_1.4_1.5_1.11" xfId="18846" xr:uid="{00000000-0005-0000-0000-0000B4490000}"/>
    <cellStyle name="Normal 6 2 2 3 11" xfId="18847" xr:uid="{00000000-0005-0000-0000-0000B5490000}"/>
    <cellStyle name="Normal 6 2 2 3 11 2" xfId="18848" xr:uid="{00000000-0005-0000-0000-0000B6490000}"/>
    <cellStyle name="Normal 6 2 2 3 11_QR_TAB_1.4_1.5_1.11" xfId="18849" xr:uid="{00000000-0005-0000-0000-0000B7490000}"/>
    <cellStyle name="Normal 6 2 2 3 12" xfId="18850" xr:uid="{00000000-0005-0000-0000-0000B8490000}"/>
    <cellStyle name="Normal 6 2 2 3 2" xfId="18851" xr:uid="{00000000-0005-0000-0000-0000B9490000}"/>
    <cellStyle name="Normal 6 2 2 3 2 2" xfId="18852" xr:uid="{00000000-0005-0000-0000-0000BA490000}"/>
    <cellStyle name="Normal 6 2 2 3 2 2 2" xfId="18853" xr:uid="{00000000-0005-0000-0000-0000BB490000}"/>
    <cellStyle name="Normal 6 2 2 3 2 2 2 2" xfId="18854" xr:uid="{00000000-0005-0000-0000-0000BC490000}"/>
    <cellStyle name="Normal 6 2 2 3 2 2 2 2 2" xfId="18855" xr:uid="{00000000-0005-0000-0000-0000BD490000}"/>
    <cellStyle name="Normal 6 2 2 3 2 2 2 2 2 2" xfId="18856" xr:uid="{00000000-0005-0000-0000-0000BE490000}"/>
    <cellStyle name="Normal 6 2 2 3 2 2 2 2 2_QR_TAB_1.4_1.5_1.11" xfId="18857" xr:uid="{00000000-0005-0000-0000-0000BF490000}"/>
    <cellStyle name="Normal 6 2 2 3 2 2 2 2 3" xfId="18858" xr:uid="{00000000-0005-0000-0000-0000C0490000}"/>
    <cellStyle name="Normal 6 2 2 3 2 2 2 2_QR_TAB_1.4_1.5_1.11" xfId="18859" xr:uid="{00000000-0005-0000-0000-0000C1490000}"/>
    <cellStyle name="Normal 6 2 2 3 2 2 2 3" xfId="18860" xr:uid="{00000000-0005-0000-0000-0000C2490000}"/>
    <cellStyle name="Normal 6 2 2 3 2 2 2 3 2" xfId="18861" xr:uid="{00000000-0005-0000-0000-0000C3490000}"/>
    <cellStyle name="Normal 6 2 2 3 2 2 2 3_QR_TAB_1.4_1.5_1.11" xfId="18862" xr:uid="{00000000-0005-0000-0000-0000C4490000}"/>
    <cellStyle name="Normal 6 2 2 3 2 2 2 4" xfId="18863" xr:uid="{00000000-0005-0000-0000-0000C5490000}"/>
    <cellStyle name="Normal 6 2 2 3 2 2 2_QR_TAB_1.4_1.5_1.11" xfId="18864" xr:uid="{00000000-0005-0000-0000-0000C6490000}"/>
    <cellStyle name="Normal 6 2 2 3 2 2 3" xfId="18865" xr:uid="{00000000-0005-0000-0000-0000C7490000}"/>
    <cellStyle name="Normal 6 2 2 3 2 2 3 2" xfId="18866" xr:uid="{00000000-0005-0000-0000-0000C8490000}"/>
    <cellStyle name="Normal 6 2 2 3 2 2 3 2 2" xfId="18867" xr:uid="{00000000-0005-0000-0000-0000C9490000}"/>
    <cellStyle name="Normal 6 2 2 3 2 2 3 2 2 2" xfId="18868" xr:uid="{00000000-0005-0000-0000-0000CA490000}"/>
    <cellStyle name="Normal 6 2 2 3 2 2 3 2 2_QR_TAB_1.4_1.5_1.11" xfId="18869" xr:uid="{00000000-0005-0000-0000-0000CB490000}"/>
    <cellStyle name="Normal 6 2 2 3 2 2 3 2 3" xfId="18870" xr:uid="{00000000-0005-0000-0000-0000CC490000}"/>
    <cellStyle name="Normal 6 2 2 3 2 2 3 2_QR_TAB_1.4_1.5_1.11" xfId="18871" xr:uid="{00000000-0005-0000-0000-0000CD490000}"/>
    <cellStyle name="Normal 6 2 2 3 2 2 3_QR_TAB_1.4_1.5_1.11" xfId="18872" xr:uid="{00000000-0005-0000-0000-0000CE490000}"/>
    <cellStyle name="Normal 6 2 2 3 2 2 4" xfId="18873" xr:uid="{00000000-0005-0000-0000-0000CF490000}"/>
    <cellStyle name="Normal 6 2 2 3 2 2 4 2" xfId="18874" xr:uid="{00000000-0005-0000-0000-0000D0490000}"/>
    <cellStyle name="Normal 6 2 2 3 2 2 4 2 2" xfId="18875" xr:uid="{00000000-0005-0000-0000-0000D1490000}"/>
    <cellStyle name="Normal 6 2 2 3 2 2 4 2_QR_TAB_1.4_1.5_1.11" xfId="18876" xr:uid="{00000000-0005-0000-0000-0000D2490000}"/>
    <cellStyle name="Normal 6 2 2 3 2 2 4 3" xfId="18877" xr:uid="{00000000-0005-0000-0000-0000D3490000}"/>
    <cellStyle name="Normal 6 2 2 3 2 2 4_QR_TAB_1.4_1.5_1.11" xfId="18878" xr:uid="{00000000-0005-0000-0000-0000D4490000}"/>
    <cellStyle name="Normal 6 2 2 3 2 2 5" xfId="18879" xr:uid="{00000000-0005-0000-0000-0000D5490000}"/>
    <cellStyle name="Normal 6 2 2 3 2 2 5 2" xfId="18880" xr:uid="{00000000-0005-0000-0000-0000D6490000}"/>
    <cellStyle name="Normal 6 2 2 3 2 2 5_QR_TAB_1.4_1.5_1.11" xfId="18881" xr:uid="{00000000-0005-0000-0000-0000D7490000}"/>
    <cellStyle name="Normal 6 2 2 3 2 2 6" xfId="18882" xr:uid="{00000000-0005-0000-0000-0000D8490000}"/>
    <cellStyle name="Normal 6 2 2 3 2 2_checks flows" xfId="18883" xr:uid="{00000000-0005-0000-0000-0000D9490000}"/>
    <cellStyle name="Normal 6 2 2 3 2 3" xfId="18884" xr:uid="{00000000-0005-0000-0000-0000DA490000}"/>
    <cellStyle name="Normal 6 2 2 3 2 3 2" xfId="18885" xr:uid="{00000000-0005-0000-0000-0000DB490000}"/>
    <cellStyle name="Normal 6 2 2 3 2 3 2 2" xfId="18886" xr:uid="{00000000-0005-0000-0000-0000DC490000}"/>
    <cellStyle name="Normal 6 2 2 3 2 3 2 2 2" xfId="18887" xr:uid="{00000000-0005-0000-0000-0000DD490000}"/>
    <cellStyle name="Normal 6 2 2 3 2 3 2 2 2 2" xfId="18888" xr:uid="{00000000-0005-0000-0000-0000DE490000}"/>
    <cellStyle name="Normal 6 2 2 3 2 3 2 2 2_QR_TAB_1.4_1.5_1.11" xfId="18889" xr:uid="{00000000-0005-0000-0000-0000DF490000}"/>
    <cellStyle name="Normal 6 2 2 3 2 3 2 2 3" xfId="18890" xr:uid="{00000000-0005-0000-0000-0000E0490000}"/>
    <cellStyle name="Normal 6 2 2 3 2 3 2 2_QR_TAB_1.4_1.5_1.11" xfId="18891" xr:uid="{00000000-0005-0000-0000-0000E1490000}"/>
    <cellStyle name="Normal 6 2 2 3 2 3 2 3" xfId="18892" xr:uid="{00000000-0005-0000-0000-0000E2490000}"/>
    <cellStyle name="Normal 6 2 2 3 2 3 2 3 2" xfId="18893" xr:uid="{00000000-0005-0000-0000-0000E3490000}"/>
    <cellStyle name="Normal 6 2 2 3 2 3 2 3_QR_TAB_1.4_1.5_1.11" xfId="18894" xr:uid="{00000000-0005-0000-0000-0000E4490000}"/>
    <cellStyle name="Normal 6 2 2 3 2 3 2 4" xfId="18895" xr:uid="{00000000-0005-0000-0000-0000E5490000}"/>
    <cellStyle name="Normal 6 2 2 3 2 3 2_QR_TAB_1.4_1.5_1.11" xfId="18896" xr:uid="{00000000-0005-0000-0000-0000E6490000}"/>
    <cellStyle name="Normal 6 2 2 3 2 3 3" xfId="18897" xr:uid="{00000000-0005-0000-0000-0000E7490000}"/>
    <cellStyle name="Normal 6 2 2 3 2 3 3 2" xfId="18898" xr:uid="{00000000-0005-0000-0000-0000E8490000}"/>
    <cellStyle name="Normal 6 2 2 3 2 3 3 2 2" xfId="18899" xr:uid="{00000000-0005-0000-0000-0000E9490000}"/>
    <cellStyle name="Normal 6 2 2 3 2 3 3 2_QR_TAB_1.4_1.5_1.11" xfId="18900" xr:uid="{00000000-0005-0000-0000-0000EA490000}"/>
    <cellStyle name="Normal 6 2 2 3 2 3 3 3" xfId="18901" xr:uid="{00000000-0005-0000-0000-0000EB490000}"/>
    <cellStyle name="Normal 6 2 2 3 2 3 3_QR_TAB_1.4_1.5_1.11" xfId="18902" xr:uid="{00000000-0005-0000-0000-0000EC490000}"/>
    <cellStyle name="Normal 6 2 2 3 2 3 4" xfId="18903" xr:uid="{00000000-0005-0000-0000-0000ED490000}"/>
    <cellStyle name="Normal 6 2 2 3 2 3 4 2" xfId="18904" xr:uid="{00000000-0005-0000-0000-0000EE490000}"/>
    <cellStyle name="Normal 6 2 2 3 2 3 4_QR_TAB_1.4_1.5_1.11" xfId="18905" xr:uid="{00000000-0005-0000-0000-0000EF490000}"/>
    <cellStyle name="Normal 6 2 2 3 2 3 5" xfId="18906" xr:uid="{00000000-0005-0000-0000-0000F0490000}"/>
    <cellStyle name="Normal 6 2 2 3 2 3_checks flows" xfId="18907" xr:uid="{00000000-0005-0000-0000-0000F1490000}"/>
    <cellStyle name="Normal 6 2 2 3 2 4" xfId="18908" xr:uid="{00000000-0005-0000-0000-0000F2490000}"/>
    <cellStyle name="Normal 6 2 2 3 2 4 2" xfId="18909" xr:uid="{00000000-0005-0000-0000-0000F3490000}"/>
    <cellStyle name="Normal 6 2 2 3 2 4 2 2" xfId="18910" xr:uid="{00000000-0005-0000-0000-0000F4490000}"/>
    <cellStyle name="Normal 6 2 2 3 2 4 2 2 2" xfId="18911" xr:uid="{00000000-0005-0000-0000-0000F5490000}"/>
    <cellStyle name="Normal 6 2 2 3 2 4 2 2_QR_TAB_1.4_1.5_1.11" xfId="18912" xr:uid="{00000000-0005-0000-0000-0000F6490000}"/>
    <cellStyle name="Normal 6 2 2 3 2 4 2 3" xfId="18913" xr:uid="{00000000-0005-0000-0000-0000F7490000}"/>
    <cellStyle name="Normal 6 2 2 3 2 4 2_QR_TAB_1.4_1.5_1.11" xfId="18914" xr:uid="{00000000-0005-0000-0000-0000F8490000}"/>
    <cellStyle name="Normal 6 2 2 3 2 4 3" xfId="18915" xr:uid="{00000000-0005-0000-0000-0000F9490000}"/>
    <cellStyle name="Normal 6 2 2 3 2 4 3 2" xfId="18916" xr:uid="{00000000-0005-0000-0000-0000FA490000}"/>
    <cellStyle name="Normal 6 2 2 3 2 4 3_QR_TAB_1.4_1.5_1.11" xfId="18917" xr:uid="{00000000-0005-0000-0000-0000FB490000}"/>
    <cellStyle name="Normal 6 2 2 3 2 4 4" xfId="18918" xr:uid="{00000000-0005-0000-0000-0000FC490000}"/>
    <cellStyle name="Normal 6 2 2 3 2 4_QR_TAB_1.4_1.5_1.11" xfId="18919" xr:uid="{00000000-0005-0000-0000-0000FD490000}"/>
    <cellStyle name="Normal 6 2 2 3 2 5" xfId="18920" xr:uid="{00000000-0005-0000-0000-0000FE490000}"/>
    <cellStyle name="Normal 6 2 2 3 2 5 2" xfId="18921" xr:uid="{00000000-0005-0000-0000-0000FF490000}"/>
    <cellStyle name="Normal 6 2 2 3 2 5 2 2" xfId="18922" xr:uid="{00000000-0005-0000-0000-0000004A0000}"/>
    <cellStyle name="Normal 6 2 2 3 2 5 2 2 2" xfId="18923" xr:uid="{00000000-0005-0000-0000-0000014A0000}"/>
    <cellStyle name="Normal 6 2 2 3 2 5 2 2_QR_TAB_1.4_1.5_1.11" xfId="18924" xr:uid="{00000000-0005-0000-0000-0000024A0000}"/>
    <cellStyle name="Normal 6 2 2 3 2 5 2 3" xfId="18925" xr:uid="{00000000-0005-0000-0000-0000034A0000}"/>
    <cellStyle name="Normal 6 2 2 3 2 5 2_QR_TAB_1.4_1.5_1.11" xfId="18926" xr:uid="{00000000-0005-0000-0000-0000044A0000}"/>
    <cellStyle name="Normal 6 2 2 3 2 5_QR_TAB_1.4_1.5_1.11" xfId="18927" xr:uid="{00000000-0005-0000-0000-0000054A0000}"/>
    <cellStyle name="Normal 6 2 2 3 2 6" xfId="18928" xr:uid="{00000000-0005-0000-0000-0000064A0000}"/>
    <cellStyle name="Normal 6 2 2 3 2 6 2" xfId="18929" xr:uid="{00000000-0005-0000-0000-0000074A0000}"/>
    <cellStyle name="Normal 6 2 2 3 2 6 2 2" xfId="18930" xr:uid="{00000000-0005-0000-0000-0000084A0000}"/>
    <cellStyle name="Normal 6 2 2 3 2 6 2_QR_TAB_1.4_1.5_1.11" xfId="18931" xr:uid="{00000000-0005-0000-0000-0000094A0000}"/>
    <cellStyle name="Normal 6 2 2 3 2 6 3" xfId="18932" xr:uid="{00000000-0005-0000-0000-00000A4A0000}"/>
    <cellStyle name="Normal 6 2 2 3 2 6_QR_TAB_1.4_1.5_1.11" xfId="18933" xr:uid="{00000000-0005-0000-0000-00000B4A0000}"/>
    <cellStyle name="Normal 6 2 2 3 2 7" xfId="18934" xr:uid="{00000000-0005-0000-0000-00000C4A0000}"/>
    <cellStyle name="Normal 6 2 2 3 2 7 2" xfId="18935" xr:uid="{00000000-0005-0000-0000-00000D4A0000}"/>
    <cellStyle name="Normal 6 2 2 3 2 7_QR_TAB_1.4_1.5_1.11" xfId="18936" xr:uid="{00000000-0005-0000-0000-00000E4A0000}"/>
    <cellStyle name="Normal 6 2 2 3 2 8" xfId="18937" xr:uid="{00000000-0005-0000-0000-00000F4A0000}"/>
    <cellStyle name="Normal 6 2 2 3 2_checks flows" xfId="18938" xr:uid="{00000000-0005-0000-0000-0000104A0000}"/>
    <cellStyle name="Normal 6 2 2 3 3" xfId="18939" xr:uid="{00000000-0005-0000-0000-0000114A0000}"/>
    <cellStyle name="Normal 6 2 2 3 3 2" xfId="18940" xr:uid="{00000000-0005-0000-0000-0000124A0000}"/>
    <cellStyle name="Normal 6 2 2 3 3 2 2" xfId="18941" xr:uid="{00000000-0005-0000-0000-0000134A0000}"/>
    <cellStyle name="Normal 6 2 2 3 3 2 2 2" xfId="18942" xr:uid="{00000000-0005-0000-0000-0000144A0000}"/>
    <cellStyle name="Normal 6 2 2 3 3 2 2 2 2" xfId="18943" xr:uid="{00000000-0005-0000-0000-0000154A0000}"/>
    <cellStyle name="Normal 6 2 2 3 3 2 2 2_QR_TAB_1.4_1.5_1.11" xfId="18944" xr:uid="{00000000-0005-0000-0000-0000164A0000}"/>
    <cellStyle name="Normal 6 2 2 3 3 2 2 3" xfId="18945" xr:uid="{00000000-0005-0000-0000-0000174A0000}"/>
    <cellStyle name="Normal 6 2 2 3 3 2 2_QR_TAB_1.4_1.5_1.11" xfId="18946" xr:uid="{00000000-0005-0000-0000-0000184A0000}"/>
    <cellStyle name="Normal 6 2 2 3 3 2 3" xfId="18947" xr:uid="{00000000-0005-0000-0000-0000194A0000}"/>
    <cellStyle name="Normal 6 2 2 3 3 2 3 2" xfId="18948" xr:uid="{00000000-0005-0000-0000-00001A4A0000}"/>
    <cellStyle name="Normal 6 2 2 3 3 2 3_QR_TAB_1.4_1.5_1.11" xfId="18949" xr:uid="{00000000-0005-0000-0000-00001B4A0000}"/>
    <cellStyle name="Normal 6 2 2 3 3 2 4" xfId="18950" xr:uid="{00000000-0005-0000-0000-00001C4A0000}"/>
    <cellStyle name="Normal 6 2 2 3 3 2_QR_TAB_1.4_1.5_1.11" xfId="18951" xr:uid="{00000000-0005-0000-0000-00001D4A0000}"/>
    <cellStyle name="Normal 6 2 2 3 3 3" xfId="18952" xr:uid="{00000000-0005-0000-0000-00001E4A0000}"/>
    <cellStyle name="Normal 6 2 2 3 3 3 2" xfId="18953" xr:uid="{00000000-0005-0000-0000-00001F4A0000}"/>
    <cellStyle name="Normal 6 2 2 3 3 3 2 2" xfId="18954" xr:uid="{00000000-0005-0000-0000-0000204A0000}"/>
    <cellStyle name="Normal 6 2 2 3 3 3 2 2 2" xfId="18955" xr:uid="{00000000-0005-0000-0000-0000214A0000}"/>
    <cellStyle name="Normal 6 2 2 3 3 3 2 2_QR_TAB_1.4_1.5_1.11" xfId="18956" xr:uid="{00000000-0005-0000-0000-0000224A0000}"/>
    <cellStyle name="Normal 6 2 2 3 3 3 2 3" xfId="18957" xr:uid="{00000000-0005-0000-0000-0000234A0000}"/>
    <cellStyle name="Normal 6 2 2 3 3 3 2_QR_TAB_1.4_1.5_1.11" xfId="18958" xr:uid="{00000000-0005-0000-0000-0000244A0000}"/>
    <cellStyle name="Normal 6 2 2 3 3 3_QR_TAB_1.4_1.5_1.11" xfId="18959" xr:uid="{00000000-0005-0000-0000-0000254A0000}"/>
    <cellStyle name="Normal 6 2 2 3 3 4" xfId="18960" xr:uid="{00000000-0005-0000-0000-0000264A0000}"/>
    <cellStyle name="Normal 6 2 2 3 3 4 2" xfId="18961" xr:uid="{00000000-0005-0000-0000-0000274A0000}"/>
    <cellStyle name="Normal 6 2 2 3 3 4 2 2" xfId="18962" xr:uid="{00000000-0005-0000-0000-0000284A0000}"/>
    <cellStyle name="Normal 6 2 2 3 3 4 2_QR_TAB_1.4_1.5_1.11" xfId="18963" xr:uid="{00000000-0005-0000-0000-0000294A0000}"/>
    <cellStyle name="Normal 6 2 2 3 3 4 3" xfId="18964" xr:uid="{00000000-0005-0000-0000-00002A4A0000}"/>
    <cellStyle name="Normal 6 2 2 3 3 4_QR_TAB_1.4_1.5_1.11" xfId="18965" xr:uid="{00000000-0005-0000-0000-00002B4A0000}"/>
    <cellStyle name="Normal 6 2 2 3 3 5" xfId="18966" xr:uid="{00000000-0005-0000-0000-00002C4A0000}"/>
    <cellStyle name="Normal 6 2 2 3 3 5 2" xfId="18967" xr:uid="{00000000-0005-0000-0000-00002D4A0000}"/>
    <cellStyle name="Normal 6 2 2 3 3 5_QR_TAB_1.4_1.5_1.11" xfId="18968" xr:uid="{00000000-0005-0000-0000-00002E4A0000}"/>
    <cellStyle name="Normal 6 2 2 3 3 6" xfId="18969" xr:uid="{00000000-0005-0000-0000-00002F4A0000}"/>
    <cellStyle name="Normal 6 2 2 3 3_checks flows" xfId="18970" xr:uid="{00000000-0005-0000-0000-0000304A0000}"/>
    <cellStyle name="Normal 6 2 2 3 4" xfId="18971" xr:uid="{00000000-0005-0000-0000-0000314A0000}"/>
    <cellStyle name="Normal 6 2 2 3 4 2" xfId="18972" xr:uid="{00000000-0005-0000-0000-0000324A0000}"/>
    <cellStyle name="Normal 6 2 2 3 4 2 2" xfId="18973" xr:uid="{00000000-0005-0000-0000-0000334A0000}"/>
    <cellStyle name="Normal 6 2 2 3 4 2 2 2" xfId="18974" xr:uid="{00000000-0005-0000-0000-0000344A0000}"/>
    <cellStyle name="Normal 6 2 2 3 4 2 2 2 2" xfId="18975" xr:uid="{00000000-0005-0000-0000-0000354A0000}"/>
    <cellStyle name="Normal 6 2 2 3 4 2 2 2_QR_TAB_1.4_1.5_1.11" xfId="18976" xr:uid="{00000000-0005-0000-0000-0000364A0000}"/>
    <cellStyle name="Normal 6 2 2 3 4 2 2 3" xfId="18977" xr:uid="{00000000-0005-0000-0000-0000374A0000}"/>
    <cellStyle name="Normal 6 2 2 3 4 2 2_QR_TAB_1.4_1.5_1.11" xfId="18978" xr:uid="{00000000-0005-0000-0000-0000384A0000}"/>
    <cellStyle name="Normal 6 2 2 3 4 2 3" xfId="18979" xr:uid="{00000000-0005-0000-0000-0000394A0000}"/>
    <cellStyle name="Normal 6 2 2 3 4 2 3 2" xfId="18980" xr:uid="{00000000-0005-0000-0000-00003A4A0000}"/>
    <cellStyle name="Normal 6 2 2 3 4 2 3_QR_TAB_1.4_1.5_1.11" xfId="18981" xr:uid="{00000000-0005-0000-0000-00003B4A0000}"/>
    <cellStyle name="Normal 6 2 2 3 4 2 4" xfId="18982" xr:uid="{00000000-0005-0000-0000-00003C4A0000}"/>
    <cellStyle name="Normal 6 2 2 3 4 2_QR_TAB_1.4_1.5_1.11" xfId="18983" xr:uid="{00000000-0005-0000-0000-00003D4A0000}"/>
    <cellStyle name="Normal 6 2 2 3 4 3" xfId="18984" xr:uid="{00000000-0005-0000-0000-00003E4A0000}"/>
    <cellStyle name="Normal 6 2 2 3 4 3 2" xfId="18985" xr:uid="{00000000-0005-0000-0000-00003F4A0000}"/>
    <cellStyle name="Normal 6 2 2 3 4 3 2 2" xfId="18986" xr:uid="{00000000-0005-0000-0000-0000404A0000}"/>
    <cellStyle name="Normal 6 2 2 3 4 3 2 2 2" xfId="18987" xr:uid="{00000000-0005-0000-0000-0000414A0000}"/>
    <cellStyle name="Normal 6 2 2 3 4 3 2 2_QR_TAB_1.4_1.5_1.11" xfId="18988" xr:uid="{00000000-0005-0000-0000-0000424A0000}"/>
    <cellStyle name="Normal 6 2 2 3 4 3 2 3" xfId="18989" xr:uid="{00000000-0005-0000-0000-0000434A0000}"/>
    <cellStyle name="Normal 6 2 2 3 4 3 2_QR_TAB_1.4_1.5_1.11" xfId="18990" xr:uid="{00000000-0005-0000-0000-0000444A0000}"/>
    <cellStyle name="Normal 6 2 2 3 4 3_QR_TAB_1.4_1.5_1.11" xfId="18991" xr:uid="{00000000-0005-0000-0000-0000454A0000}"/>
    <cellStyle name="Normal 6 2 2 3 4 4" xfId="18992" xr:uid="{00000000-0005-0000-0000-0000464A0000}"/>
    <cellStyle name="Normal 6 2 2 3 4 4 2" xfId="18993" xr:uid="{00000000-0005-0000-0000-0000474A0000}"/>
    <cellStyle name="Normal 6 2 2 3 4 4 2 2" xfId="18994" xr:uid="{00000000-0005-0000-0000-0000484A0000}"/>
    <cellStyle name="Normal 6 2 2 3 4 4 2_QR_TAB_1.4_1.5_1.11" xfId="18995" xr:uid="{00000000-0005-0000-0000-0000494A0000}"/>
    <cellStyle name="Normal 6 2 2 3 4 4 3" xfId="18996" xr:uid="{00000000-0005-0000-0000-00004A4A0000}"/>
    <cellStyle name="Normal 6 2 2 3 4 4_QR_TAB_1.4_1.5_1.11" xfId="18997" xr:uid="{00000000-0005-0000-0000-00004B4A0000}"/>
    <cellStyle name="Normal 6 2 2 3 4 5" xfId="18998" xr:uid="{00000000-0005-0000-0000-00004C4A0000}"/>
    <cellStyle name="Normal 6 2 2 3 4 5 2" xfId="18999" xr:uid="{00000000-0005-0000-0000-00004D4A0000}"/>
    <cellStyle name="Normal 6 2 2 3 4 5_QR_TAB_1.4_1.5_1.11" xfId="19000" xr:uid="{00000000-0005-0000-0000-00004E4A0000}"/>
    <cellStyle name="Normal 6 2 2 3 4 6" xfId="19001" xr:uid="{00000000-0005-0000-0000-00004F4A0000}"/>
    <cellStyle name="Normal 6 2 2 3 4_checks flows" xfId="19002" xr:uid="{00000000-0005-0000-0000-0000504A0000}"/>
    <cellStyle name="Normal 6 2 2 3 5" xfId="19003" xr:uid="{00000000-0005-0000-0000-0000514A0000}"/>
    <cellStyle name="Normal 6 2 2 3 5 2" xfId="19004" xr:uid="{00000000-0005-0000-0000-0000524A0000}"/>
    <cellStyle name="Normal 6 2 2 3 5 2 2" xfId="19005" xr:uid="{00000000-0005-0000-0000-0000534A0000}"/>
    <cellStyle name="Normal 6 2 2 3 5 2 2 2" xfId="19006" xr:uid="{00000000-0005-0000-0000-0000544A0000}"/>
    <cellStyle name="Normal 6 2 2 3 5 2 2 2 2" xfId="19007" xr:uid="{00000000-0005-0000-0000-0000554A0000}"/>
    <cellStyle name="Normal 6 2 2 3 5 2 2 2_QR_TAB_1.4_1.5_1.11" xfId="19008" xr:uid="{00000000-0005-0000-0000-0000564A0000}"/>
    <cellStyle name="Normal 6 2 2 3 5 2 2 3" xfId="19009" xr:uid="{00000000-0005-0000-0000-0000574A0000}"/>
    <cellStyle name="Normal 6 2 2 3 5 2 2_QR_TAB_1.4_1.5_1.11" xfId="19010" xr:uid="{00000000-0005-0000-0000-0000584A0000}"/>
    <cellStyle name="Normal 6 2 2 3 5 2 3" xfId="19011" xr:uid="{00000000-0005-0000-0000-0000594A0000}"/>
    <cellStyle name="Normal 6 2 2 3 5 2 3 2" xfId="19012" xr:uid="{00000000-0005-0000-0000-00005A4A0000}"/>
    <cellStyle name="Normal 6 2 2 3 5 2 3_QR_TAB_1.4_1.5_1.11" xfId="19013" xr:uid="{00000000-0005-0000-0000-00005B4A0000}"/>
    <cellStyle name="Normal 6 2 2 3 5 2 4" xfId="19014" xr:uid="{00000000-0005-0000-0000-00005C4A0000}"/>
    <cellStyle name="Normal 6 2 2 3 5 2_QR_TAB_1.4_1.5_1.11" xfId="19015" xr:uid="{00000000-0005-0000-0000-00005D4A0000}"/>
    <cellStyle name="Normal 6 2 2 3 5 3" xfId="19016" xr:uid="{00000000-0005-0000-0000-00005E4A0000}"/>
    <cellStyle name="Normal 6 2 2 3 5 3 2" xfId="19017" xr:uid="{00000000-0005-0000-0000-00005F4A0000}"/>
    <cellStyle name="Normal 6 2 2 3 5 3 2 2" xfId="19018" xr:uid="{00000000-0005-0000-0000-0000604A0000}"/>
    <cellStyle name="Normal 6 2 2 3 5 3 2 2 2" xfId="19019" xr:uid="{00000000-0005-0000-0000-0000614A0000}"/>
    <cellStyle name="Normal 6 2 2 3 5 3 2 2_QR_TAB_1.4_1.5_1.11" xfId="19020" xr:uid="{00000000-0005-0000-0000-0000624A0000}"/>
    <cellStyle name="Normal 6 2 2 3 5 3 2 3" xfId="19021" xr:uid="{00000000-0005-0000-0000-0000634A0000}"/>
    <cellStyle name="Normal 6 2 2 3 5 3 2_QR_TAB_1.4_1.5_1.11" xfId="19022" xr:uid="{00000000-0005-0000-0000-0000644A0000}"/>
    <cellStyle name="Normal 6 2 2 3 5 3_QR_TAB_1.4_1.5_1.11" xfId="19023" xr:uid="{00000000-0005-0000-0000-0000654A0000}"/>
    <cellStyle name="Normal 6 2 2 3 5 4" xfId="19024" xr:uid="{00000000-0005-0000-0000-0000664A0000}"/>
    <cellStyle name="Normal 6 2 2 3 5 4 2" xfId="19025" xr:uid="{00000000-0005-0000-0000-0000674A0000}"/>
    <cellStyle name="Normal 6 2 2 3 5 4 2 2" xfId="19026" xr:uid="{00000000-0005-0000-0000-0000684A0000}"/>
    <cellStyle name="Normal 6 2 2 3 5 4 2_QR_TAB_1.4_1.5_1.11" xfId="19027" xr:uid="{00000000-0005-0000-0000-0000694A0000}"/>
    <cellStyle name="Normal 6 2 2 3 5 4 3" xfId="19028" xr:uid="{00000000-0005-0000-0000-00006A4A0000}"/>
    <cellStyle name="Normal 6 2 2 3 5 4_QR_TAB_1.4_1.5_1.11" xfId="19029" xr:uid="{00000000-0005-0000-0000-00006B4A0000}"/>
    <cellStyle name="Normal 6 2 2 3 5 5" xfId="19030" xr:uid="{00000000-0005-0000-0000-00006C4A0000}"/>
    <cellStyle name="Normal 6 2 2 3 5 5 2" xfId="19031" xr:uid="{00000000-0005-0000-0000-00006D4A0000}"/>
    <cellStyle name="Normal 6 2 2 3 5 5_QR_TAB_1.4_1.5_1.11" xfId="19032" xr:uid="{00000000-0005-0000-0000-00006E4A0000}"/>
    <cellStyle name="Normal 6 2 2 3 5 6" xfId="19033" xr:uid="{00000000-0005-0000-0000-00006F4A0000}"/>
    <cellStyle name="Normal 6 2 2 3 5_checks flows" xfId="19034" xr:uid="{00000000-0005-0000-0000-0000704A0000}"/>
    <cellStyle name="Normal 6 2 2 3 6" xfId="19035" xr:uid="{00000000-0005-0000-0000-0000714A0000}"/>
    <cellStyle name="Normal 6 2 2 3 6 2" xfId="19036" xr:uid="{00000000-0005-0000-0000-0000724A0000}"/>
    <cellStyle name="Normal 6 2 2 3 6 2 2" xfId="19037" xr:uid="{00000000-0005-0000-0000-0000734A0000}"/>
    <cellStyle name="Normal 6 2 2 3 6 2 2 2" xfId="19038" xr:uid="{00000000-0005-0000-0000-0000744A0000}"/>
    <cellStyle name="Normal 6 2 2 3 6 2 2 2 2" xfId="19039" xr:uid="{00000000-0005-0000-0000-0000754A0000}"/>
    <cellStyle name="Normal 6 2 2 3 6 2 2 2_QR_TAB_1.4_1.5_1.11" xfId="19040" xr:uid="{00000000-0005-0000-0000-0000764A0000}"/>
    <cellStyle name="Normal 6 2 2 3 6 2 2 3" xfId="19041" xr:uid="{00000000-0005-0000-0000-0000774A0000}"/>
    <cellStyle name="Normal 6 2 2 3 6 2 2_QR_TAB_1.4_1.5_1.11" xfId="19042" xr:uid="{00000000-0005-0000-0000-0000784A0000}"/>
    <cellStyle name="Normal 6 2 2 3 6 2 3" xfId="19043" xr:uid="{00000000-0005-0000-0000-0000794A0000}"/>
    <cellStyle name="Normal 6 2 2 3 6 2 3 2" xfId="19044" xr:uid="{00000000-0005-0000-0000-00007A4A0000}"/>
    <cellStyle name="Normal 6 2 2 3 6 2 3_QR_TAB_1.4_1.5_1.11" xfId="19045" xr:uid="{00000000-0005-0000-0000-00007B4A0000}"/>
    <cellStyle name="Normal 6 2 2 3 6 2 4" xfId="19046" xr:uid="{00000000-0005-0000-0000-00007C4A0000}"/>
    <cellStyle name="Normal 6 2 2 3 6 2_QR_TAB_1.4_1.5_1.11" xfId="19047" xr:uid="{00000000-0005-0000-0000-00007D4A0000}"/>
    <cellStyle name="Normal 6 2 2 3 6 3" xfId="19048" xr:uid="{00000000-0005-0000-0000-00007E4A0000}"/>
    <cellStyle name="Normal 6 2 2 3 6 3 2" xfId="19049" xr:uid="{00000000-0005-0000-0000-00007F4A0000}"/>
    <cellStyle name="Normal 6 2 2 3 6 3 2 2" xfId="19050" xr:uid="{00000000-0005-0000-0000-0000804A0000}"/>
    <cellStyle name="Normal 6 2 2 3 6 3 2 2 2" xfId="19051" xr:uid="{00000000-0005-0000-0000-0000814A0000}"/>
    <cellStyle name="Normal 6 2 2 3 6 3 2 2_QR_TAB_1.4_1.5_1.11" xfId="19052" xr:uid="{00000000-0005-0000-0000-0000824A0000}"/>
    <cellStyle name="Normal 6 2 2 3 6 3 2 3" xfId="19053" xr:uid="{00000000-0005-0000-0000-0000834A0000}"/>
    <cellStyle name="Normal 6 2 2 3 6 3 2_QR_TAB_1.4_1.5_1.11" xfId="19054" xr:uid="{00000000-0005-0000-0000-0000844A0000}"/>
    <cellStyle name="Normal 6 2 2 3 6 3_QR_TAB_1.4_1.5_1.11" xfId="19055" xr:uid="{00000000-0005-0000-0000-0000854A0000}"/>
    <cellStyle name="Normal 6 2 2 3 6 4" xfId="19056" xr:uid="{00000000-0005-0000-0000-0000864A0000}"/>
    <cellStyle name="Normal 6 2 2 3 6 4 2" xfId="19057" xr:uid="{00000000-0005-0000-0000-0000874A0000}"/>
    <cellStyle name="Normal 6 2 2 3 6 4 2 2" xfId="19058" xr:uid="{00000000-0005-0000-0000-0000884A0000}"/>
    <cellStyle name="Normal 6 2 2 3 6 4 2_QR_TAB_1.4_1.5_1.11" xfId="19059" xr:uid="{00000000-0005-0000-0000-0000894A0000}"/>
    <cellStyle name="Normal 6 2 2 3 6 4 3" xfId="19060" xr:uid="{00000000-0005-0000-0000-00008A4A0000}"/>
    <cellStyle name="Normal 6 2 2 3 6 4_QR_TAB_1.4_1.5_1.11" xfId="19061" xr:uid="{00000000-0005-0000-0000-00008B4A0000}"/>
    <cellStyle name="Normal 6 2 2 3 6 5" xfId="19062" xr:uid="{00000000-0005-0000-0000-00008C4A0000}"/>
    <cellStyle name="Normal 6 2 2 3 6 5 2" xfId="19063" xr:uid="{00000000-0005-0000-0000-00008D4A0000}"/>
    <cellStyle name="Normal 6 2 2 3 6 5_QR_TAB_1.4_1.5_1.11" xfId="19064" xr:uid="{00000000-0005-0000-0000-00008E4A0000}"/>
    <cellStyle name="Normal 6 2 2 3 6 6" xfId="19065" xr:uid="{00000000-0005-0000-0000-00008F4A0000}"/>
    <cellStyle name="Normal 6 2 2 3 6_checks flows" xfId="19066" xr:uid="{00000000-0005-0000-0000-0000904A0000}"/>
    <cellStyle name="Normal 6 2 2 3 7" xfId="19067" xr:uid="{00000000-0005-0000-0000-0000914A0000}"/>
    <cellStyle name="Normal 6 2 2 3 7 2" xfId="19068" xr:uid="{00000000-0005-0000-0000-0000924A0000}"/>
    <cellStyle name="Normal 6 2 2 3 7 2 2" xfId="19069" xr:uid="{00000000-0005-0000-0000-0000934A0000}"/>
    <cellStyle name="Normal 6 2 2 3 7 2 2 2" xfId="19070" xr:uid="{00000000-0005-0000-0000-0000944A0000}"/>
    <cellStyle name="Normal 6 2 2 3 7 2 2 2 2" xfId="19071" xr:uid="{00000000-0005-0000-0000-0000954A0000}"/>
    <cellStyle name="Normal 6 2 2 3 7 2 2 2_QR_TAB_1.4_1.5_1.11" xfId="19072" xr:uid="{00000000-0005-0000-0000-0000964A0000}"/>
    <cellStyle name="Normal 6 2 2 3 7 2 2 3" xfId="19073" xr:uid="{00000000-0005-0000-0000-0000974A0000}"/>
    <cellStyle name="Normal 6 2 2 3 7 2 2_QR_TAB_1.4_1.5_1.11" xfId="19074" xr:uid="{00000000-0005-0000-0000-0000984A0000}"/>
    <cellStyle name="Normal 6 2 2 3 7 2 3" xfId="19075" xr:uid="{00000000-0005-0000-0000-0000994A0000}"/>
    <cellStyle name="Normal 6 2 2 3 7 2 3 2" xfId="19076" xr:uid="{00000000-0005-0000-0000-00009A4A0000}"/>
    <cellStyle name="Normal 6 2 2 3 7 2 3_QR_TAB_1.4_1.5_1.11" xfId="19077" xr:uid="{00000000-0005-0000-0000-00009B4A0000}"/>
    <cellStyle name="Normal 6 2 2 3 7 2 4" xfId="19078" xr:uid="{00000000-0005-0000-0000-00009C4A0000}"/>
    <cellStyle name="Normal 6 2 2 3 7 2_QR_TAB_1.4_1.5_1.11" xfId="19079" xr:uid="{00000000-0005-0000-0000-00009D4A0000}"/>
    <cellStyle name="Normal 6 2 2 3 7 3" xfId="19080" xr:uid="{00000000-0005-0000-0000-00009E4A0000}"/>
    <cellStyle name="Normal 6 2 2 3 7 3 2" xfId="19081" xr:uid="{00000000-0005-0000-0000-00009F4A0000}"/>
    <cellStyle name="Normal 6 2 2 3 7 3 2 2" xfId="19082" xr:uid="{00000000-0005-0000-0000-0000A04A0000}"/>
    <cellStyle name="Normal 6 2 2 3 7 3 2_QR_TAB_1.4_1.5_1.11" xfId="19083" xr:uid="{00000000-0005-0000-0000-0000A14A0000}"/>
    <cellStyle name="Normal 6 2 2 3 7 3 3" xfId="19084" xr:uid="{00000000-0005-0000-0000-0000A24A0000}"/>
    <cellStyle name="Normal 6 2 2 3 7 3_QR_TAB_1.4_1.5_1.11" xfId="19085" xr:uid="{00000000-0005-0000-0000-0000A34A0000}"/>
    <cellStyle name="Normal 6 2 2 3 7 4" xfId="19086" xr:uid="{00000000-0005-0000-0000-0000A44A0000}"/>
    <cellStyle name="Normal 6 2 2 3 7 4 2" xfId="19087" xr:uid="{00000000-0005-0000-0000-0000A54A0000}"/>
    <cellStyle name="Normal 6 2 2 3 7 4_QR_TAB_1.4_1.5_1.11" xfId="19088" xr:uid="{00000000-0005-0000-0000-0000A64A0000}"/>
    <cellStyle name="Normal 6 2 2 3 7 5" xfId="19089" xr:uid="{00000000-0005-0000-0000-0000A74A0000}"/>
    <cellStyle name="Normal 6 2 2 3 7_checks flows" xfId="19090" xr:uid="{00000000-0005-0000-0000-0000A84A0000}"/>
    <cellStyle name="Normal 6 2 2 3 8" xfId="19091" xr:uid="{00000000-0005-0000-0000-0000A94A0000}"/>
    <cellStyle name="Normal 6 2 2 3 8 2" xfId="19092" xr:uid="{00000000-0005-0000-0000-0000AA4A0000}"/>
    <cellStyle name="Normal 6 2 2 3 8 2 2" xfId="19093" xr:uid="{00000000-0005-0000-0000-0000AB4A0000}"/>
    <cellStyle name="Normal 6 2 2 3 8 2 2 2" xfId="19094" xr:uid="{00000000-0005-0000-0000-0000AC4A0000}"/>
    <cellStyle name="Normal 6 2 2 3 8 2 2_QR_TAB_1.4_1.5_1.11" xfId="19095" xr:uid="{00000000-0005-0000-0000-0000AD4A0000}"/>
    <cellStyle name="Normal 6 2 2 3 8 2 3" xfId="19096" xr:uid="{00000000-0005-0000-0000-0000AE4A0000}"/>
    <cellStyle name="Normal 6 2 2 3 8 2_QR_TAB_1.4_1.5_1.11" xfId="19097" xr:uid="{00000000-0005-0000-0000-0000AF4A0000}"/>
    <cellStyle name="Normal 6 2 2 3 8 3" xfId="19098" xr:uid="{00000000-0005-0000-0000-0000B04A0000}"/>
    <cellStyle name="Normal 6 2 2 3 8 3 2" xfId="19099" xr:uid="{00000000-0005-0000-0000-0000B14A0000}"/>
    <cellStyle name="Normal 6 2 2 3 8 3_QR_TAB_1.4_1.5_1.11" xfId="19100" xr:uid="{00000000-0005-0000-0000-0000B24A0000}"/>
    <cellStyle name="Normal 6 2 2 3 8 4" xfId="19101" xr:uid="{00000000-0005-0000-0000-0000B34A0000}"/>
    <cellStyle name="Normal 6 2 2 3 8_QR_TAB_1.4_1.5_1.11" xfId="19102" xr:uid="{00000000-0005-0000-0000-0000B44A0000}"/>
    <cellStyle name="Normal 6 2 2 3 9" xfId="19103" xr:uid="{00000000-0005-0000-0000-0000B54A0000}"/>
    <cellStyle name="Normal 6 2 2 3 9 2" xfId="19104" xr:uid="{00000000-0005-0000-0000-0000B64A0000}"/>
    <cellStyle name="Normal 6 2 2 3 9 2 2" xfId="19105" xr:uid="{00000000-0005-0000-0000-0000B74A0000}"/>
    <cellStyle name="Normal 6 2 2 3 9 2 2 2" xfId="19106" xr:uid="{00000000-0005-0000-0000-0000B84A0000}"/>
    <cellStyle name="Normal 6 2 2 3 9 2 2_QR_TAB_1.4_1.5_1.11" xfId="19107" xr:uid="{00000000-0005-0000-0000-0000B94A0000}"/>
    <cellStyle name="Normal 6 2 2 3 9 2 3" xfId="19108" xr:uid="{00000000-0005-0000-0000-0000BA4A0000}"/>
    <cellStyle name="Normal 6 2 2 3 9 2_QR_TAB_1.4_1.5_1.11" xfId="19109" xr:uid="{00000000-0005-0000-0000-0000BB4A0000}"/>
    <cellStyle name="Normal 6 2 2 3 9_QR_TAB_1.4_1.5_1.11" xfId="19110" xr:uid="{00000000-0005-0000-0000-0000BC4A0000}"/>
    <cellStyle name="Normal 6 2 2 3_checks flows" xfId="19111" xr:uid="{00000000-0005-0000-0000-0000BD4A0000}"/>
    <cellStyle name="Normal 6 2 2 4" xfId="19112" xr:uid="{00000000-0005-0000-0000-0000BE4A0000}"/>
    <cellStyle name="Normal 6 2 2 4 2" xfId="19113" xr:uid="{00000000-0005-0000-0000-0000BF4A0000}"/>
    <cellStyle name="Normal 6 2 2 4 2 2" xfId="19114" xr:uid="{00000000-0005-0000-0000-0000C04A0000}"/>
    <cellStyle name="Normal 6 2 2 4 2 2 2" xfId="19115" xr:uid="{00000000-0005-0000-0000-0000C14A0000}"/>
    <cellStyle name="Normal 6 2 2 4 2 2 2 2" xfId="19116" xr:uid="{00000000-0005-0000-0000-0000C24A0000}"/>
    <cellStyle name="Normal 6 2 2 4 2 2 2 2 2" xfId="19117" xr:uid="{00000000-0005-0000-0000-0000C34A0000}"/>
    <cellStyle name="Normal 6 2 2 4 2 2 2 2_QR_TAB_1.4_1.5_1.11" xfId="19118" xr:uid="{00000000-0005-0000-0000-0000C44A0000}"/>
    <cellStyle name="Normal 6 2 2 4 2 2 2 3" xfId="19119" xr:uid="{00000000-0005-0000-0000-0000C54A0000}"/>
    <cellStyle name="Normal 6 2 2 4 2 2 2_QR_TAB_1.4_1.5_1.11" xfId="19120" xr:uid="{00000000-0005-0000-0000-0000C64A0000}"/>
    <cellStyle name="Normal 6 2 2 4 2 2 3" xfId="19121" xr:uid="{00000000-0005-0000-0000-0000C74A0000}"/>
    <cellStyle name="Normal 6 2 2 4 2 2 3 2" xfId="19122" xr:uid="{00000000-0005-0000-0000-0000C84A0000}"/>
    <cellStyle name="Normal 6 2 2 4 2 2 3_QR_TAB_1.4_1.5_1.11" xfId="19123" xr:uid="{00000000-0005-0000-0000-0000C94A0000}"/>
    <cellStyle name="Normal 6 2 2 4 2 2 4" xfId="19124" xr:uid="{00000000-0005-0000-0000-0000CA4A0000}"/>
    <cellStyle name="Normal 6 2 2 4 2 2_QR_TAB_1.4_1.5_1.11" xfId="19125" xr:uid="{00000000-0005-0000-0000-0000CB4A0000}"/>
    <cellStyle name="Normal 6 2 2 4 2 3" xfId="19126" xr:uid="{00000000-0005-0000-0000-0000CC4A0000}"/>
    <cellStyle name="Normal 6 2 2 4 2 3 2" xfId="19127" xr:uid="{00000000-0005-0000-0000-0000CD4A0000}"/>
    <cellStyle name="Normal 6 2 2 4 2 3 2 2" xfId="19128" xr:uid="{00000000-0005-0000-0000-0000CE4A0000}"/>
    <cellStyle name="Normal 6 2 2 4 2 3 2 2 2" xfId="19129" xr:uid="{00000000-0005-0000-0000-0000CF4A0000}"/>
    <cellStyle name="Normal 6 2 2 4 2 3 2 2_QR_TAB_1.4_1.5_1.11" xfId="19130" xr:uid="{00000000-0005-0000-0000-0000D04A0000}"/>
    <cellStyle name="Normal 6 2 2 4 2 3 2 3" xfId="19131" xr:uid="{00000000-0005-0000-0000-0000D14A0000}"/>
    <cellStyle name="Normal 6 2 2 4 2 3 2_QR_TAB_1.4_1.5_1.11" xfId="19132" xr:uid="{00000000-0005-0000-0000-0000D24A0000}"/>
    <cellStyle name="Normal 6 2 2 4 2 3_QR_TAB_1.4_1.5_1.11" xfId="19133" xr:uid="{00000000-0005-0000-0000-0000D34A0000}"/>
    <cellStyle name="Normal 6 2 2 4 2 4" xfId="19134" xr:uid="{00000000-0005-0000-0000-0000D44A0000}"/>
    <cellStyle name="Normal 6 2 2 4 2 4 2" xfId="19135" xr:uid="{00000000-0005-0000-0000-0000D54A0000}"/>
    <cellStyle name="Normal 6 2 2 4 2 4 2 2" xfId="19136" xr:uid="{00000000-0005-0000-0000-0000D64A0000}"/>
    <cellStyle name="Normal 6 2 2 4 2 4 2_QR_TAB_1.4_1.5_1.11" xfId="19137" xr:uid="{00000000-0005-0000-0000-0000D74A0000}"/>
    <cellStyle name="Normal 6 2 2 4 2 4 3" xfId="19138" xr:uid="{00000000-0005-0000-0000-0000D84A0000}"/>
    <cellStyle name="Normal 6 2 2 4 2 4_QR_TAB_1.4_1.5_1.11" xfId="19139" xr:uid="{00000000-0005-0000-0000-0000D94A0000}"/>
    <cellStyle name="Normal 6 2 2 4 2 5" xfId="19140" xr:uid="{00000000-0005-0000-0000-0000DA4A0000}"/>
    <cellStyle name="Normal 6 2 2 4 2 5 2" xfId="19141" xr:uid="{00000000-0005-0000-0000-0000DB4A0000}"/>
    <cellStyle name="Normal 6 2 2 4 2 5_QR_TAB_1.4_1.5_1.11" xfId="19142" xr:uid="{00000000-0005-0000-0000-0000DC4A0000}"/>
    <cellStyle name="Normal 6 2 2 4 2 6" xfId="19143" xr:uid="{00000000-0005-0000-0000-0000DD4A0000}"/>
    <cellStyle name="Normal 6 2 2 4 2_checks flows" xfId="19144" xr:uid="{00000000-0005-0000-0000-0000DE4A0000}"/>
    <cellStyle name="Normal 6 2 2 4 3" xfId="19145" xr:uid="{00000000-0005-0000-0000-0000DF4A0000}"/>
    <cellStyle name="Normal 6 2 2 4 3 2" xfId="19146" xr:uid="{00000000-0005-0000-0000-0000E04A0000}"/>
    <cellStyle name="Normal 6 2 2 4 3 2 2" xfId="19147" xr:uid="{00000000-0005-0000-0000-0000E14A0000}"/>
    <cellStyle name="Normal 6 2 2 4 3 2 2 2" xfId="19148" xr:uid="{00000000-0005-0000-0000-0000E24A0000}"/>
    <cellStyle name="Normal 6 2 2 4 3 2 2 2 2" xfId="19149" xr:uid="{00000000-0005-0000-0000-0000E34A0000}"/>
    <cellStyle name="Normal 6 2 2 4 3 2 2 2_QR_TAB_1.4_1.5_1.11" xfId="19150" xr:uid="{00000000-0005-0000-0000-0000E44A0000}"/>
    <cellStyle name="Normal 6 2 2 4 3 2 2 3" xfId="19151" xr:uid="{00000000-0005-0000-0000-0000E54A0000}"/>
    <cellStyle name="Normal 6 2 2 4 3 2 2_QR_TAB_1.4_1.5_1.11" xfId="19152" xr:uid="{00000000-0005-0000-0000-0000E64A0000}"/>
    <cellStyle name="Normal 6 2 2 4 3 2 3" xfId="19153" xr:uid="{00000000-0005-0000-0000-0000E74A0000}"/>
    <cellStyle name="Normal 6 2 2 4 3 2 3 2" xfId="19154" xr:uid="{00000000-0005-0000-0000-0000E84A0000}"/>
    <cellStyle name="Normal 6 2 2 4 3 2 3_QR_TAB_1.4_1.5_1.11" xfId="19155" xr:uid="{00000000-0005-0000-0000-0000E94A0000}"/>
    <cellStyle name="Normal 6 2 2 4 3 2 4" xfId="19156" xr:uid="{00000000-0005-0000-0000-0000EA4A0000}"/>
    <cellStyle name="Normal 6 2 2 4 3 2_QR_TAB_1.4_1.5_1.11" xfId="19157" xr:uid="{00000000-0005-0000-0000-0000EB4A0000}"/>
    <cellStyle name="Normal 6 2 2 4 3 3" xfId="19158" xr:uid="{00000000-0005-0000-0000-0000EC4A0000}"/>
    <cellStyle name="Normal 6 2 2 4 3 3 2" xfId="19159" xr:uid="{00000000-0005-0000-0000-0000ED4A0000}"/>
    <cellStyle name="Normal 6 2 2 4 3 3 2 2" xfId="19160" xr:uid="{00000000-0005-0000-0000-0000EE4A0000}"/>
    <cellStyle name="Normal 6 2 2 4 3 3 2_QR_TAB_1.4_1.5_1.11" xfId="19161" xr:uid="{00000000-0005-0000-0000-0000EF4A0000}"/>
    <cellStyle name="Normal 6 2 2 4 3 3 3" xfId="19162" xr:uid="{00000000-0005-0000-0000-0000F04A0000}"/>
    <cellStyle name="Normal 6 2 2 4 3 3_QR_TAB_1.4_1.5_1.11" xfId="19163" xr:uid="{00000000-0005-0000-0000-0000F14A0000}"/>
    <cellStyle name="Normal 6 2 2 4 3 4" xfId="19164" xr:uid="{00000000-0005-0000-0000-0000F24A0000}"/>
    <cellStyle name="Normal 6 2 2 4 3 4 2" xfId="19165" xr:uid="{00000000-0005-0000-0000-0000F34A0000}"/>
    <cellStyle name="Normal 6 2 2 4 3 4_QR_TAB_1.4_1.5_1.11" xfId="19166" xr:uid="{00000000-0005-0000-0000-0000F44A0000}"/>
    <cellStyle name="Normal 6 2 2 4 3 5" xfId="19167" xr:uid="{00000000-0005-0000-0000-0000F54A0000}"/>
    <cellStyle name="Normal 6 2 2 4 3_checks flows" xfId="19168" xr:uid="{00000000-0005-0000-0000-0000F64A0000}"/>
    <cellStyle name="Normal 6 2 2 4 4" xfId="19169" xr:uid="{00000000-0005-0000-0000-0000F74A0000}"/>
    <cellStyle name="Normal 6 2 2 4 4 2" xfId="19170" xr:uid="{00000000-0005-0000-0000-0000F84A0000}"/>
    <cellStyle name="Normal 6 2 2 4 4 2 2" xfId="19171" xr:uid="{00000000-0005-0000-0000-0000F94A0000}"/>
    <cellStyle name="Normal 6 2 2 4 4 2 2 2" xfId="19172" xr:uid="{00000000-0005-0000-0000-0000FA4A0000}"/>
    <cellStyle name="Normal 6 2 2 4 4 2 2_QR_TAB_1.4_1.5_1.11" xfId="19173" xr:uid="{00000000-0005-0000-0000-0000FB4A0000}"/>
    <cellStyle name="Normal 6 2 2 4 4 2 3" xfId="19174" xr:uid="{00000000-0005-0000-0000-0000FC4A0000}"/>
    <cellStyle name="Normal 6 2 2 4 4 2_QR_TAB_1.4_1.5_1.11" xfId="19175" xr:uid="{00000000-0005-0000-0000-0000FD4A0000}"/>
    <cellStyle name="Normal 6 2 2 4 4 3" xfId="19176" xr:uid="{00000000-0005-0000-0000-0000FE4A0000}"/>
    <cellStyle name="Normal 6 2 2 4 4 3 2" xfId="19177" xr:uid="{00000000-0005-0000-0000-0000FF4A0000}"/>
    <cellStyle name="Normal 6 2 2 4 4 3_QR_TAB_1.4_1.5_1.11" xfId="19178" xr:uid="{00000000-0005-0000-0000-0000004B0000}"/>
    <cellStyle name="Normal 6 2 2 4 4 4" xfId="19179" xr:uid="{00000000-0005-0000-0000-0000014B0000}"/>
    <cellStyle name="Normal 6 2 2 4 4_QR_TAB_1.4_1.5_1.11" xfId="19180" xr:uid="{00000000-0005-0000-0000-0000024B0000}"/>
    <cellStyle name="Normal 6 2 2 4 5" xfId="19181" xr:uid="{00000000-0005-0000-0000-0000034B0000}"/>
    <cellStyle name="Normal 6 2 2 4 5 2" xfId="19182" xr:uid="{00000000-0005-0000-0000-0000044B0000}"/>
    <cellStyle name="Normal 6 2 2 4 5 2 2" xfId="19183" xr:uid="{00000000-0005-0000-0000-0000054B0000}"/>
    <cellStyle name="Normal 6 2 2 4 5 2 2 2" xfId="19184" xr:uid="{00000000-0005-0000-0000-0000064B0000}"/>
    <cellStyle name="Normal 6 2 2 4 5 2 2_QR_TAB_1.4_1.5_1.11" xfId="19185" xr:uid="{00000000-0005-0000-0000-0000074B0000}"/>
    <cellStyle name="Normal 6 2 2 4 5 2 3" xfId="19186" xr:uid="{00000000-0005-0000-0000-0000084B0000}"/>
    <cellStyle name="Normal 6 2 2 4 5 2_QR_TAB_1.4_1.5_1.11" xfId="19187" xr:uid="{00000000-0005-0000-0000-0000094B0000}"/>
    <cellStyle name="Normal 6 2 2 4 5_QR_TAB_1.4_1.5_1.11" xfId="19188" xr:uid="{00000000-0005-0000-0000-00000A4B0000}"/>
    <cellStyle name="Normal 6 2 2 4 6" xfId="19189" xr:uid="{00000000-0005-0000-0000-00000B4B0000}"/>
    <cellStyle name="Normal 6 2 2 4 6 2" xfId="19190" xr:uid="{00000000-0005-0000-0000-00000C4B0000}"/>
    <cellStyle name="Normal 6 2 2 4 6 2 2" xfId="19191" xr:uid="{00000000-0005-0000-0000-00000D4B0000}"/>
    <cellStyle name="Normal 6 2 2 4 6 2_QR_TAB_1.4_1.5_1.11" xfId="19192" xr:uid="{00000000-0005-0000-0000-00000E4B0000}"/>
    <cellStyle name="Normal 6 2 2 4 6 3" xfId="19193" xr:uid="{00000000-0005-0000-0000-00000F4B0000}"/>
    <cellStyle name="Normal 6 2 2 4 6_QR_TAB_1.4_1.5_1.11" xfId="19194" xr:uid="{00000000-0005-0000-0000-0000104B0000}"/>
    <cellStyle name="Normal 6 2 2 4 7" xfId="19195" xr:uid="{00000000-0005-0000-0000-0000114B0000}"/>
    <cellStyle name="Normal 6 2 2 4 7 2" xfId="19196" xr:uid="{00000000-0005-0000-0000-0000124B0000}"/>
    <cellStyle name="Normal 6 2 2 4 7_QR_TAB_1.4_1.5_1.11" xfId="19197" xr:uid="{00000000-0005-0000-0000-0000134B0000}"/>
    <cellStyle name="Normal 6 2 2 4 8" xfId="19198" xr:uid="{00000000-0005-0000-0000-0000144B0000}"/>
    <cellStyle name="Normal 6 2 2 4_checks flows" xfId="19199" xr:uid="{00000000-0005-0000-0000-0000154B0000}"/>
    <cellStyle name="Normal 6 2 2 5" xfId="19200" xr:uid="{00000000-0005-0000-0000-0000164B0000}"/>
    <cellStyle name="Normal 6 2 2 5 2" xfId="19201" xr:uid="{00000000-0005-0000-0000-0000174B0000}"/>
    <cellStyle name="Normal 6 2 2 5 2 2" xfId="19202" xr:uid="{00000000-0005-0000-0000-0000184B0000}"/>
    <cellStyle name="Normal 6 2 2 5 2 2 2" xfId="19203" xr:uid="{00000000-0005-0000-0000-0000194B0000}"/>
    <cellStyle name="Normal 6 2 2 5 2 2 2 2" xfId="19204" xr:uid="{00000000-0005-0000-0000-00001A4B0000}"/>
    <cellStyle name="Normal 6 2 2 5 2 2 2_QR_TAB_1.4_1.5_1.11" xfId="19205" xr:uid="{00000000-0005-0000-0000-00001B4B0000}"/>
    <cellStyle name="Normal 6 2 2 5 2 2 3" xfId="19206" xr:uid="{00000000-0005-0000-0000-00001C4B0000}"/>
    <cellStyle name="Normal 6 2 2 5 2 2_QR_TAB_1.4_1.5_1.11" xfId="19207" xr:uid="{00000000-0005-0000-0000-00001D4B0000}"/>
    <cellStyle name="Normal 6 2 2 5 2 3" xfId="19208" xr:uid="{00000000-0005-0000-0000-00001E4B0000}"/>
    <cellStyle name="Normal 6 2 2 5 2 3 2" xfId="19209" xr:uid="{00000000-0005-0000-0000-00001F4B0000}"/>
    <cellStyle name="Normal 6 2 2 5 2 3_QR_TAB_1.4_1.5_1.11" xfId="19210" xr:uid="{00000000-0005-0000-0000-0000204B0000}"/>
    <cellStyle name="Normal 6 2 2 5 2 4" xfId="19211" xr:uid="{00000000-0005-0000-0000-0000214B0000}"/>
    <cellStyle name="Normal 6 2 2 5 2_QR_TAB_1.4_1.5_1.11" xfId="19212" xr:uid="{00000000-0005-0000-0000-0000224B0000}"/>
    <cellStyle name="Normal 6 2 2 5 3" xfId="19213" xr:uid="{00000000-0005-0000-0000-0000234B0000}"/>
    <cellStyle name="Normal 6 2 2 5 3 2" xfId="19214" xr:uid="{00000000-0005-0000-0000-0000244B0000}"/>
    <cellStyle name="Normal 6 2 2 5 3 2 2" xfId="19215" xr:uid="{00000000-0005-0000-0000-0000254B0000}"/>
    <cellStyle name="Normal 6 2 2 5 3 2 2 2" xfId="19216" xr:uid="{00000000-0005-0000-0000-0000264B0000}"/>
    <cellStyle name="Normal 6 2 2 5 3 2 2_QR_TAB_1.4_1.5_1.11" xfId="19217" xr:uid="{00000000-0005-0000-0000-0000274B0000}"/>
    <cellStyle name="Normal 6 2 2 5 3 2 3" xfId="19218" xr:uid="{00000000-0005-0000-0000-0000284B0000}"/>
    <cellStyle name="Normal 6 2 2 5 3 2_QR_TAB_1.4_1.5_1.11" xfId="19219" xr:uid="{00000000-0005-0000-0000-0000294B0000}"/>
    <cellStyle name="Normal 6 2 2 5 3_QR_TAB_1.4_1.5_1.11" xfId="19220" xr:uid="{00000000-0005-0000-0000-00002A4B0000}"/>
    <cellStyle name="Normal 6 2 2 5 4" xfId="19221" xr:uid="{00000000-0005-0000-0000-00002B4B0000}"/>
    <cellStyle name="Normal 6 2 2 5 4 2" xfId="19222" xr:uid="{00000000-0005-0000-0000-00002C4B0000}"/>
    <cellStyle name="Normal 6 2 2 5 4 2 2" xfId="19223" xr:uid="{00000000-0005-0000-0000-00002D4B0000}"/>
    <cellStyle name="Normal 6 2 2 5 4 2_QR_TAB_1.4_1.5_1.11" xfId="19224" xr:uid="{00000000-0005-0000-0000-00002E4B0000}"/>
    <cellStyle name="Normal 6 2 2 5 4 3" xfId="19225" xr:uid="{00000000-0005-0000-0000-00002F4B0000}"/>
    <cellStyle name="Normal 6 2 2 5 4_QR_TAB_1.4_1.5_1.11" xfId="19226" xr:uid="{00000000-0005-0000-0000-0000304B0000}"/>
    <cellStyle name="Normal 6 2 2 5 5" xfId="19227" xr:uid="{00000000-0005-0000-0000-0000314B0000}"/>
    <cellStyle name="Normal 6 2 2 5 5 2" xfId="19228" xr:uid="{00000000-0005-0000-0000-0000324B0000}"/>
    <cellStyle name="Normal 6 2 2 5 5_QR_TAB_1.4_1.5_1.11" xfId="19229" xr:uid="{00000000-0005-0000-0000-0000334B0000}"/>
    <cellStyle name="Normal 6 2 2 5 6" xfId="19230" xr:uid="{00000000-0005-0000-0000-0000344B0000}"/>
    <cellStyle name="Normal 6 2 2 5_checks flows" xfId="19231" xr:uid="{00000000-0005-0000-0000-0000354B0000}"/>
    <cellStyle name="Normal 6 2 2 6" xfId="19232" xr:uid="{00000000-0005-0000-0000-0000364B0000}"/>
    <cellStyle name="Normal 6 2 2 6 2" xfId="19233" xr:uid="{00000000-0005-0000-0000-0000374B0000}"/>
    <cellStyle name="Normal 6 2 2 6 2 2" xfId="19234" xr:uid="{00000000-0005-0000-0000-0000384B0000}"/>
    <cellStyle name="Normal 6 2 2 6 2 2 2" xfId="19235" xr:uid="{00000000-0005-0000-0000-0000394B0000}"/>
    <cellStyle name="Normal 6 2 2 6 2 2 2 2" xfId="19236" xr:uid="{00000000-0005-0000-0000-00003A4B0000}"/>
    <cellStyle name="Normal 6 2 2 6 2 2 2_QR_TAB_1.4_1.5_1.11" xfId="19237" xr:uid="{00000000-0005-0000-0000-00003B4B0000}"/>
    <cellStyle name="Normal 6 2 2 6 2 2 3" xfId="19238" xr:uid="{00000000-0005-0000-0000-00003C4B0000}"/>
    <cellStyle name="Normal 6 2 2 6 2 2_QR_TAB_1.4_1.5_1.11" xfId="19239" xr:uid="{00000000-0005-0000-0000-00003D4B0000}"/>
    <cellStyle name="Normal 6 2 2 6 2 3" xfId="19240" xr:uid="{00000000-0005-0000-0000-00003E4B0000}"/>
    <cellStyle name="Normal 6 2 2 6 2 3 2" xfId="19241" xr:uid="{00000000-0005-0000-0000-00003F4B0000}"/>
    <cellStyle name="Normal 6 2 2 6 2 3_QR_TAB_1.4_1.5_1.11" xfId="19242" xr:uid="{00000000-0005-0000-0000-0000404B0000}"/>
    <cellStyle name="Normal 6 2 2 6 2 4" xfId="19243" xr:uid="{00000000-0005-0000-0000-0000414B0000}"/>
    <cellStyle name="Normal 6 2 2 6 2_QR_TAB_1.4_1.5_1.11" xfId="19244" xr:uid="{00000000-0005-0000-0000-0000424B0000}"/>
    <cellStyle name="Normal 6 2 2 6 3" xfId="19245" xr:uid="{00000000-0005-0000-0000-0000434B0000}"/>
    <cellStyle name="Normal 6 2 2 6 3 2" xfId="19246" xr:uid="{00000000-0005-0000-0000-0000444B0000}"/>
    <cellStyle name="Normal 6 2 2 6 3 2 2" xfId="19247" xr:uid="{00000000-0005-0000-0000-0000454B0000}"/>
    <cellStyle name="Normal 6 2 2 6 3 2 2 2" xfId="19248" xr:uid="{00000000-0005-0000-0000-0000464B0000}"/>
    <cellStyle name="Normal 6 2 2 6 3 2 2_QR_TAB_1.4_1.5_1.11" xfId="19249" xr:uid="{00000000-0005-0000-0000-0000474B0000}"/>
    <cellStyle name="Normal 6 2 2 6 3 2 3" xfId="19250" xr:uid="{00000000-0005-0000-0000-0000484B0000}"/>
    <cellStyle name="Normal 6 2 2 6 3 2_QR_TAB_1.4_1.5_1.11" xfId="19251" xr:uid="{00000000-0005-0000-0000-0000494B0000}"/>
    <cellStyle name="Normal 6 2 2 6 3_QR_TAB_1.4_1.5_1.11" xfId="19252" xr:uid="{00000000-0005-0000-0000-00004A4B0000}"/>
    <cellStyle name="Normal 6 2 2 6 4" xfId="19253" xr:uid="{00000000-0005-0000-0000-00004B4B0000}"/>
    <cellStyle name="Normal 6 2 2 6 4 2" xfId="19254" xr:uid="{00000000-0005-0000-0000-00004C4B0000}"/>
    <cellStyle name="Normal 6 2 2 6 4 2 2" xfId="19255" xr:uid="{00000000-0005-0000-0000-00004D4B0000}"/>
    <cellStyle name="Normal 6 2 2 6 4 2_QR_TAB_1.4_1.5_1.11" xfId="19256" xr:uid="{00000000-0005-0000-0000-00004E4B0000}"/>
    <cellStyle name="Normal 6 2 2 6 4 3" xfId="19257" xr:uid="{00000000-0005-0000-0000-00004F4B0000}"/>
    <cellStyle name="Normal 6 2 2 6 4_QR_TAB_1.4_1.5_1.11" xfId="19258" xr:uid="{00000000-0005-0000-0000-0000504B0000}"/>
    <cellStyle name="Normal 6 2 2 6 5" xfId="19259" xr:uid="{00000000-0005-0000-0000-0000514B0000}"/>
    <cellStyle name="Normal 6 2 2 6 5 2" xfId="19260" xr:uid="{00000000-0005-0000-0000-0000524B0000}"/>
    <cellStyle name="Normal 6 2 2 6 5_QR_TAB_1.4_1.5_1.11" xfId="19261" xr:uid="{00000000-0005-0000-0000-0000534B0000}"/>
    <cellStyle name="Normal 6 2 2 6 6" xfId="19262" xr:uid="{00000000-0005-0000-0000-0000544B0000}"/>
    <cellStyle name="Normal 6 2 2 6_checks flows" xfId="19263" xr:uid="{00000000-0005-0000-0000-0000554B0000}"/>
    <cellStyle name="Normal 6 2 2 7" xfId="19264" xr:uid="{00000000-0005-0000-0000-0000564B0000}"/>
    <cellStyle name="Normal 6 2 2 7 2" xfId="19265" xr:uid="{00000000-0005-0000-0000-0000574B0000}"/>
    <cellStyle name="Normal 6 2 2 7 2 2" xfId="19266" xr:uid="{00000000-0005-0000-0000-0000584B0000}"/>
    <cellStyle name="Normal 6 2 2 7 2 2 2" xfId="19267" xr:uid="{00000000-0005-0000-0000-0000594B0000}"/>
    <cellStyle name="Normal 6 2 2 7 2 2 2 2" xfId="19268" xr:uid="{00000000-0005-0000-0000-00005A4B0000}"/>
    <cellStyle name="Normal 6 2 2 7 2 2 2_QR_TAB_1.4_1.5_1.11" xfId="19269" xr:uid="{00000000-0005-0000-0000-00005B4B0000}"/>
    <cellStyle name="Normal 6 2 2 7 2 2 3" xfId="19270" xr:uid="{00000000-0005-0000-0000-00005C4B0000}"/>
    <cellStyle name="Normal 6 2 2 7 2 2_QR_TAB_1.4_1.5_1.11" xfId="19271" xr:uid="{00000000-0005-0000-0000-00005D4B0000}"/>
    <cellStyle name="Normal 6 2 2 7 2 3" xfId="19272" xr:uid="{00000000-0005-0000-0000-00005E4B0000}"/>
    <cellStyle name="Normal 6 2 2 7 2 3 2" xfId="19273" xr:uid="{00000000-0005-0000-0000-00005F4B0000}"/>
    <cellStyle name="Normal 6 2 2 7 2 3_QR_TAB_1.4_1.5_1.11" xfId="19274" xr:uid="{00000000-0005-0000-0000-0000604B0000}"/>
    <cellStyle name="Normal 6 2 2 7 2 4" xfId="19275" xr:uid="{00000000-0005-0000-0000-0000614B0000}"/>
    <cellStyle name="Normal 6 2 2 7 2_QR_TAB_1.4_1.5_1.11" xfId="19276" xr:uid="{00000000-0005-0000-0000-0000624B0000}"/>
    <cellStyle name="Normal 6 2 2 7 3" xfId="19277" xr:uid="{00000000-0005-0000-0000-0000634B0000}"/>
    <cellStyle name="Normal 6 2 2 7 3 2" xfId="19278" xr:uid="{00000000-0005-0000-0000-0000644B0000}"/>
    <cellStyle name="Normal 6 2 2 7 3 2 2" xfId="19279" xr:uid="{00000000-0005-0000-0000-0000654B0000}"/>
    <cellStyle name="Normal 6 2 2 7 3 2 2 2" xfId="19280" xr:uid="{00000000-0005-0000-0000-0000664B0000}"/>
    <cellStyle name="Normal 6 2 2 7 3 2 2_QR_TAB_1.4_1.5_1.11" xfId="19281" xr:uid="{00000000-0005-0000-0000-0000674B0000}"/>
    <cellStyle name="Normal 6 2 2 7 3 2 3" xfId="19282" xr:uid="{00000000-0005-0000-0000-0000684B0000}"/>
    <cellStyle name="Normal 6 2 2 7 3 2_QR_TAB_1.4_1.5_1.11" xfId="19283" xr:uid="{00000000-0005-0000-0000-0000694B0000}"/>
    <cellStyle name="Normal 6 2 2 7 3_QR_TAB_1.4_1.5_1.11" xfId="19284" xr:uid="{00000000-0005-0000-0000-00006A4B0000}"/>
    <cellStyle name="Normal 6 2 2 7 4" xfId="19285" xr:uid="{00000000-0005-0000-0000-00006B4B0000}"/>
    <cellStyle name="Normal 6 2 2 7 4 2" xfId="19286" xr:uid="{00000000-0005-0000-0000-00006C4B0000}"/>
    <cellStyle name="Normal 6 2 2 7 4 2 2" xfId="19287" xr:uid="{00000000-0005-0000-0000-00006D4B0000}"/>
    <cellStyle name="Normal 6 2 2 7 4 2_QR_TAB_1.4_1.5_1.11" xfId="19288" xr:uid="{00000000-0005-0000-0000-00006E4B0000}"/>
    <cellStyle name="Normal 6 2 2 7 4 3" xfId="19289" xr:uid="{00000000-0005-0000-0000-00006F4B0000}"/>
    <cellStyle name="Normal 6 2 2 7 4_QR_TAB_1.4_1.5_1.11" xfId="19290" xr:uid="{00000000-0005-0000-0000-0000704B0000}"/>
    <cellStyle name="Normal 6 2 2 7 5" xfId="19291" xr:uid="{00000000-0005-0000-0000-0000714B0000}"/>
    <cellStyle name="Normal 6 2 2 7 5 2" xfId="19292" xr:uid="{00000000-0005-0000-0000-0000724B0000}"/>
    <cellStyle name="Normal 6 2 2 7 5_QR_TAB_1.4_1.5_1.11" xfId="19293" xr:uid="{00000000-0005-0000-0000-0000734B0000}"/>
    <cellStyle name="Normal 6 2 2 7 6" xfId="19294" xr:uid="{00000000-0005-0000-0000-0000744B0000}"/>
    <cellStyle name="Normal 6 2 2 7_checks flows" xfId="19295" xr:uid="{00000000-0005-0000-0000-0000754B0000}"/>
    <cellStyle name="Normal 6 2 2 8" xfId="19296" xr:uid="{00000000-0005-0000-0000-0000764B0000}"/>
    <cellStyle name="Normal 6 2 2 8 2" xfId="19297" xr:uid="{00000000-0005-0000-0000-0000774B0000}"/>
    <cellStyle name="Normal 6 2 2 8 2 2" xfId="19298" xr:uid="{00000000-0005-0000-0000-0000784B0000}"/>
    <cellStyle name="Normal 6 2 2 8 2 2 2" xfId="19299" xr:uid="{00000000-0005-0000-0000-0000794B0000}"/>
    <cellStyle name="Normal 6 2 2 8 2 2 2 2" xfId="19300" xr:uid="{00000000-0005-0000-0000-00007A4B0000}"/>
    <cellStyle name="Normal 6 2 2 8 2 2 2_QR_TAB_1.4_1.5_1.11" xfId="19301" xr:uid="{00000000-0005-0000-0000-00007B4B0000}"/>
    <cellStyle name="Normal 6 2 2 8 2 2 3" xfId="19302" xr:uid="{00000000-0005-0000-0000-00007C4B0000}"/>
    <cellStyle name="Normal 6 2 2 8 2 2_QR_TAB_1.4_1.5_1.11" xfId="19303" xr:uid="{00000000-0005-0000-0000-00007D4B0000}"/>
    <cellStyle name="Normal 6 2 2 8 2 3" xfId="19304" xr:uid="{00000000-0005-0000-0000-00007E4B0000}"/>
    <cellStyle name="Normal 6 2 2 8 2 3 2" xfId="19305" xr:uid="{00000000-0005-0000-0000-00007F4B0000}"/>
    <cellStyle name="Normal 6 2 2 8 2 3_QR_TAB_1.4_1.5_1.11" xfId="19306" xr:uid="{00000000-0005-0000-0000-0000804B0000}"/>
    <cellStyle name="Normal 6 2 2 8 2 4" xfId="19307" xr:uid="{00000000-0005-0000-0000-0000814B0000}"/>
    <cellStyle name="Normal 6 2 2 8 2_QR_TAB_1.4_1.5_1.11" xfId="19308" xr:uid="{00000000-0005-0000-0000-0000824B0000}"/>
    <cellStyle name="Normal 6 2 2 8 3" xfId="19309" xr:uid="{00000000-0005-0000-0000-0000834B0000}"/>
    <cellStyle name="Normal 6 2 2 8 3 2" xfId="19310" xr:uid="{00000000-0005-0000-0000-0000844B0000}"/>
    <cellStyle name="Normal 6 2 2 8 3 2 2" xfId="19311" xr:uid="{00000000-0005-0000-0000-0000854B0000}"/>
    <cellStyle name="Normal 6 2 2 8 3 2 2 2" xfId="19312" xr:uid="{00000000-0005-0000-0000-0000864B0000}"/>
    <cellStyle name="Normal 6 2 2 8 3 2 2_QR_TAB_1.4_1.5_1.11" xfId="19313" xr:uid="{00000000-0005-0000-0000-0000874B0000}"/>
    <cellStyle name="Normal 6 2 2 8 3 2 3" xfId="19314" xr:uid="{00000000-0005-0000-0000-0000884B0000}"/>
    <cellStyle name="Normal 6 2 2 8 3 2_QR_TAB_1.4_1.5_1.11" xfId="19315" xr:uid="{00000000-0005-0000-0000-0000894B0000}"/>
    <cellStyle name="Normal 6 2 2 8 3_QR_TAB_1.4_1.5_1.11" xfId="19316" xr:uid="{00000000-0005-0000-0000-00008A4B0000}"/>
    <cellStyle name="Normal 6 2 2 8 4" xfId="19317" xr:uid="{00000000-0005-0000-0000-00008B4B0000}"/>
    <cellStyle name="Normal 6 2 2 8 4 2" xfId="19318" xr:uid="{00000000-0005-0000-0000-00008C4B0000}"/>
    <cellStyle name="Normal 6 2 2 8 4 2 2" xfId="19319" xr:uid="{00000000-0005-0000-0000-00008D4B0000}"/>
    <cellStyle name="Normal 6 2 2 8 4 2_QR_TAB_1.4_1.5_1.11" xfId="19320" xr:uid="{00000000-0005-0000-0000-00008E4B0000}"/>
    <cellStyle name="Normal 6 2 2 8 4 3" xfId="19321" xr:uid="{00000000-0005-0000-0000-00008F4B0000}"/>
    <cellStyle name="Normal 6 2 2 8 4_QR_TAB_1.4_1.5_1.11" xfId="19322" xr:uid="{00000000-0005-0000-0000-0000904B0000}"/>
    <cellStyle name="Normal 6 2 2 8 5" xfId="19323" xr:uid="{00000000-0005-0000-0000-0000914B0000}"/>
    <cellStyle name="Normal 6 2 2 8 5 2" xfId="19324" xr:uid="{00000000-0005-0000-0000-0000924B0000}"/>
    <cellStyle name="Normal 6 2 2 8 5_QR_TAB_1.4_1.5_1.11" xfId="19325" xr:uid="{00000000-0005-0000-0000-0000934B0000}"/>
    <cellStyle name="Normal 6 2 2 8 6" xfId="19326" xr:uid="{00000000-0005-0000-0000-0000944B0000}"/>
    <cellStyle name="Normal 6 2 2 8_checks flows" xfId="19327" xr:uid="{00000000-0005-0000-0000-0000954B0000}"/>
    <cellStyle name="Normal 6 2 2 9" xfId="19328" xr:uid="{00000000-0005-0000-0000-0000964B0000}"/>
    <cellStyle name="Normal 6 2 2 9 2" xfId="19329" xr:uid="{00000000-0005-0000-0000-0000974B0000}"/>
    <cellStyle name="Normal 6 2 2 9 2 2" xfId="19330" xr:uid="{00000000-0005-0000-0000-0000984B0000}"/>
    <cellStyle name="Normal 6 2 2 9 2 2 2" xfId="19331" xr:uid="{00000000-0005-0000-0000-0000994B0000}"/>
    <cellStyle name="Normal 6 2 2 9 2 2 2 2" xfId="19332" xr:uid="{00000000-0005-0000-0000-00009A4B0000}"/>
    <cellStyle name="Normal 6 2 2 9 2 2 2_QR_TAB_1.4_1.5_1.11" xfId="19333" xr:uid="{00000000-0005-0000-0000-00009B4B0000}"/>
    <cellStyle name="Normal 6 2 2 9 2 2 3" xfId="19334" xr:uid="{00000000-0005-0000-0000-00009C4B0000}"/>
    <cellStyle name="Normal 6 2 2 9 2 2_QR_TAB_1.4_1.5_1.11" xfId="19335" xr:uid="{00000000-0005-0000-0000-00009D4B0000}"/>
    <cellStyle name="Normal 6 2 2 9 2 3" xfId="19336" xr:uid="{00000000-0005-0000-0000-00009E4B0000}"/>
    <cellStyle name="Normal 6 2 2 9 2 3 2" xfId="19337" xr:uid="{00000000-0005-0000-0000-00009F4B0000}"/>
    <cellStyle name="Normal 6 2 2 9 2 3_QR_TAB_1.4_1.5_1.11" xfId="19338" xr:uid="{00000000-0005-0000-0000-0000A04B0000}"/>
    <cellStyle name="Normal 6 2 2 9 2 4" xfId="19339" xr:uid="{00000000-0005-0000-0000-0000A14B0000}"/>
    <cellStyle name="Normal 6 2 2 9 2_QR_TAB_1.4_1.5_1.11" xfId="19340" xr:uid="{00000000-0005-0000-0000-0000A24B0000}"/>
    <cellStyle name="Normal 6 2 2 9 3" xfId="19341" xr:uid="{00000000-0005-0000-0000-0000A34B0000}"/>
    <cellStyle name="Normal 6 2 2 9 3 2" xfId="19342" xr:uid="{00000000-0005-0000-0000-0000A44B0000}"/>
    <cellStyle name="Normal 6 2 2 9 3 2 2" xfId="19343" xr:uid="{00000000-0005-0000-0000-0000A54B0000}"/>
    <cellStyle name="Normal 6 2 2 9 3 2_QR_TAB_1.4_1.5_1.11" xfId="19344" xr:uid="{00000000-0005-0000-0000-0000A64B0000}"/>
    <cellStyle name="Normal 6 2 2 9 3 3" xfId="19345" xr:uid="{00000000-0005-0000-0000-0000A74B0000}"/>
    <cellStyle name="Normal 6 2 2 9 3_QR_TAB_1.4_1.5_1.11" xfId="19346" xr:uid="{00000000-0005-0000-0000-0000A84B0000}"/>
    <cellStyle name="Normal 6 2 2 9 4" xfId="19347" xr:uid="{00000000-0005-0000-0000-0000A94B0000}"/>
    <cellStyle name="Normal 6 2 2 9 4 2" xfId="19348" xr:uid="{00000000-0005-0000-0000-0000AA4B0000}"/>
    <cellStyle name="Normal 6 2 2 9 4_QR_TAB_1.4_1.5_1.11" xfId="19349" xr:uid="{00000000-0005-0000-0000-0000AB4B0000}"/>
    <cellStyle name="Normal 6 2 2 9 5" xfId="19350" xr:uid="{00000000-0005-0000-0000-0000AC4B0000}"/>
    <cellStyle name="Normal 6 2 2 9_checks flows" xfId="19351" xr:uid="{00000000-0005-0000-0000-0000AD4B0000}"/>
    <cellStyle name="Normal 6 2 2_AL2" xfId="19352" xr:uid="{00000000-0005-0000-0000-0000AE4B0000}"/>
    <cellStyle name="Normal 6 2_QR_TAB_1.4_1.5_1.11" xfId="19353" xr:uid="{00000000-0005-0000-0000-0000AF4B0000}"/>
    <cellStyle name="Normal 6 3" xfId="19354" xr:uid="{00000000-0005-0000-0000-0000B04B0000}"/>
    <cellStyle name="Normal 6 3 10" xfId="19355" xr:uid="{00000000-0005-0000-0000-0000B14B0000}"/>
    <cellStyle name="Normal 6 3 10 2" xfId="19356" xr:uid="{00000000-0005-0000-0000-0000B24B0000}"/>
    <cellStyle name="Normal 6 3 10 2 2" xfId="19357" xr:uid="{00000000-0005-0000-0000-0000B34B0000}"/>
    <cellStyle name="Normal 6 3 10 2 2 2" xfId="19358" xr:uid="{00000000-0005-0000-0000-0000B44B0000}"/>
    <cellStyle name="Normal 6 3 10 2 2_QR_TAB_1.4_1.5_1.11" xfId="19359" xr:uid="{00000000-0005-0000-0000-0000B54B0000}"/>
    <cellStyle name="Normal 6 3 10 2 3" xfId="19360" xr:uid="{00000000-0005-0000-0000-0000B64B0000}"/>
    <cellStyle name="Normal 6 3 10 2_QR_TAB_1.4_1.5_1.11" xfId="19361" xr:uid="{00000000-0005-0000-0000-0000B74B0000}"/>
    <cellStyle name="Normal 6 3 10 3" xfId="19362" xr:uid="{00000000-0005-0000-0000-0000B84B0000}"/>
    <cellStyle name="Normal 6 3 10 3 2" xfId="19363" xr:uid="{00000000-0005-0000-0000-0000B94B0000}"/>
    <cellStyle name="Normal 6 3 10 3_QR_TAB_1.4_1.5_1.11" xfId="19364" xr:uid="{00000000-0005-0000-0000-0000BA4B0000}"/>
    <cellStyle name="Normal 6 3 10 4" xfId="19365" xr:uid="{00000000-0005-0000-0000-0000BB4B0000}"/>
    <cellStyle name="Normal 6 3 10_QR_TAB_1.4_1.5_1.11" xfId="19366" xr:uid="{00000000-0005-0000-0000-0000BC4B0000}"/>
    <cellStyle name="Normal 6 3 11" xfId="19367" xr:uid="{00000000-0005-0000-0000-0000BD4B0000}"/>
    <cellStyle name="Normal 6 3 11 2" xfId="19368" xr:uid="{00000000-0005-0000-0000-0000BE4B0000}"/>
    <cellStyle name="Normal 6 3 11 2 2" xfId="19369" xr:uid="{00000000-0005-0000-0000-0000BF4B0000}"/>
    <cellStyle name="Normal 6 3 11 2 2 2" xfId="19370" xr:uid="{00000000-0005-0000-0000-0000C04B0000}"/>
    <cellStyle name="Normal 6 3 11 2 2_QR_TAB_1.4_1.5_1.11" xfId="19371" xr:uid="{00000000-0005-0000-0000-0000C14B0000}"/>
    <cellStyle name="Normal 6 3 11 2 3" xfId="19372" xr:uid="{00000000-0005-0000-0000-0000C24B0000}"/>
    <cellStyle name="Normal 6 3 11 2_QR_TAB_1.4_1.5_1.11" xfId="19373" xr:uid="{00000000-0005-0000-0000-0000C34B0000}"/>
    <cellStyle name="Normal 6 3 11_QR_TAB_1.4_1.5_1.11" xfId="19374" xr:uid="{00000000-0005-0000-0000-0000C44B0000}"/>
    <cellStyle name="Normal 6 3 12" xfId="19375" xr:uid="{00000000-0005-0000-0000-0000C54B0000}"/>
    <cellStyle name="Normal 6 3 12 2" xfId="19376" xr:uid="{00000000-0005-0000-0000-0000C64B0000}"/>
    <cellStyle name="Normal 6 3 12 2 2" xfId="19377" xr:uid="{00000000-0005-0000-0000-0000C74B0000}"/>
    <cellStyle name="Normal 6 3 12 2_QR_TAB_1.4_1.5_1.11" xfId="19378" xr:uid="{00000000-0005-0000-0000-0000C84B0000}"/>
    <cellStyle name="Normal 6 3 12 3" xfId="19379" xr:uid="{00000000-0005-0000-0000-0000C94B0000}"/>
    <cellStyle name="Normal 6 3 12_QR_TAB_1.4_1.5_1.11" xfId="19380" xr:uid="{00000000-0005-0000-0000-0000CA4B0000}"/>
    <cellStyle name="Normal 6 3 13" xfId="19381" xr:uid="{00000000-0005-0000-0000-0000CB4B0000}"/>
    <cellStyle name="Normal 6 3 13 2" xfId="19382" xr:uid="{00000000-0005-0000-0000-0000CC4B0000}"/>
    <cellStyle name="Normal 6 3 13_QR_TAB_1.4_1.5_1.11" xfId="19383" xr:uid="{00000000-0005-0000-0000-0000CD4B0000}"/>
    <cellStyle name="Normal 6 3 14" xfId="19384" xr:uid="{00000000-0005-0000-0000-0000CE4B0000}"/>
    <cellStyle name="Normal 6 3 2" xfId="19385" xr:uid="{00000000-0005-0000-0000-0000CF4B0000}"/>
    <cellStyle name="Normal 6 3 2 10" xfId="19386" xr:uid="{00000000-0005-0000-0000-0000D04B0000}"/>
    <cellStyle name="Normal 6 3 2 10 2" xfId="19387" xr:uid="{00000000-0005-0000-0000-0000D14B0000}"/>
    <cellStyle name="Normal 6 3 2 10 2 2" xfId="19388" xr:uid="{00000000-0005-0000-0000-0000D24B0000}"/>
    <cellStyle name="Normal 6 3 2 10 2 2 2" xfId="19389" xr:uid="{00000000-0005-0000-0000-0000D34B0000}"/>
    <cellStyle name="Normal 6 3 2 10 2 2_QR_TAB_1.4_1.5_1.11" xfId="19390" xr:uid="{00000000-0005-0000-0000-0000D44B0000}"/>
    <cellStyle name="Normal 6 3 2 10 2 3" xfId="19391" xr:uid="{00000000-0005-0000-0000-0000D54B0000}"/>
    <cellStyle name="Normal 6 3 2 10 2_QR_TAB_1.4_1.5_1.11" xfId="19392" xr:uid="{00000000-0005-0000-0000-0000D64B0000}"/>
    <cellStyle name="Normal 6 3 2 10_QR_TAB_1.4_1.5_1.11" xfId="19393" xr:uid="{00000000-0005-0000-0000-0000D74B0000}"/>
    <cellStyle name="Normal 6 3 2 11" xfId="19394" xr:uid="{00000000-0005-0000-0000-0000D84B0000}"/>
    <cellStyle name="Normal 6 3 2 11 2" xfId="19395" xr:uid="{00000000-0005-0000-0000-0000D94B0000}"/>
    <cellStyle name="Normal 6 3 2 11 2 2" xfId="19396" xr:uid="{00000000-0005-0000-0000-0000DA4B0000}"/>
    <cellStyle name="Normal 6 3 2 11 2_QR_TAB_1.4_1.5_1.11" xfId="19397" xr:uid="{00000000-0005-0000-0000-0000DB4B0000}"/>
    <cellStyle name="Normal 6 3 2 11 3" xfId="19398" xr:uid="{00000000-0005-0000-0000-0000DC4B0000}"/>
    <cellStyle name="Normal 6 3 2 11_QR_TAB_1.4_1.5_1.11" xfId="19399" xr:uid="{00000000-0005-0000-0000-0000DD4B0000}"/>
    <cellStyle name="Normal 6 3 2 12" xfId="19400" xr:uid="{00000000-0005-0000-0000-0000DE4B0000}"/>
    <cellStyle name="Normal 6 3 2 12 2" xfId="19401" xr:uid="{00000000-0005-0000-0000-0000DF4B0000}"/>
    <cellStyle name="Normal 6 3 2 12_QR_TAB_1.4_1.5_1.11" xfId="19402" xr:uid="{00000000-0005-0000-0000-0000E04B0000}"/>
    <cellStyle name="Normal 6 3 2 13" xfId="19403" xr:uid="{00000000-0005-0000-0000-0000E14B0000}"/>
    <cellStyle name="Normal 6 3 2 2" xfId="19404" xr:uid="{00000000-0005-0000-0000-0000E24B0000}"/>
    <cellStyle name="Normal 6 3 2 2 10" xfId="19405" xr:uid="{00000000-0005-0000-0000-0000E34B0000}"/>
    <cellStyle name="Normal 6 3 2 2 10 2" xfId="19406" xr:uid="{00000000-0005-0000-0000-0000E44B0000}"/>
    <cellStyle name="Normal 6 3 2 2 10 2 2" xfId="19407" xr:uid="{00000000-0005-0000-0000-0000E54B0000}"/>
    <cellStyle name="Normal 6 3 2 2 10 2_QR_TAB_1.4_1.5_1.11" xfId="19408" xr:uid="{00000000-0005-0000-0000-0000E64B0000}"/>
    <cellStyle name="Normal 6 3 2 2 10 3" xfId="19409" xr:uid="{00000000-0005-0000-0000-0000E74B0000}"/>
    <cellStyle name="Normal 6 3 2 2 10_QR_TAB_1.4_1.5_1.11" xfId="19410" xr:uid="{00000000-0005-0000-0000-0000E84B0000}"/>
    <cellStyle name="Normal 6 3 2 2 11" xfId="19411" xr:uid="{00000000-0005-0000-0000-0000E94B0000}"/>
    <cellStyle name="Normal 6 3 2 2 11 2" xfId="19412" xr:uid="{00000000-0005-0000-0000-0000EA4B0000}"/>
    <cellStyle name="Normal 6 3 2 2 11_QR_TAB_1.4_1.5_1.11" xfId="19413" xr:uid="{00000000-0005-0000-0000-0000EB4B0000}"/>
    <cellStyle name="Normal 6 3 2 2 12" xfId="19414" xr:uid="{00000000-0005-0000-0000-0000EC4B0000}"/>
    <cellStyle name="Normal 6 3 2 2 2" xfId="19415" xr:uid="{00000000-0005-0000-0000-0000ED4B0000}"/>
    <cellStyle name="Normal 6 3 2 2 2 2" xfId="19416" xr:uid="{00000000-0005-0000-0000-0000EE4B0000}"/>
    <cellStyle name="Normal 6 3 2 2 2 2 2" xfId="19417" xr:uid="{00000000-0005-0000-0000-0000EF4B0000}"/>
    <cellStyle name="Normal 6 3 2 2 2 2 2 2" xfId="19418" xr:uid="{00000000-0005-0000-0000-0000F04B0000}"/>
    <cellStyle name="Normal 6 3 2 2 2 2 2 2 2" xfId="19419" xr:uid="{00000000-0005-0000-0000-0000F14B0000}"/>
    <cellStyle name="Normal 6 3 2 2 2 2 2 2 2 2" xfId="19420" xr:uid="{00000000-0005-0000-0000-0000F24B0000}"/>
    <cellStyle name="Normal 6 3 2 2 2 2 2 2 2_QR_TAB_1.4_1.5_1.11" xfId="19421" xr:uid="{00000000-0005-0000-0000-0000F34B0000}"/>
    <cellStyle name="Normal 6 3 2 2 2 2 2 2 3" xfId="19422" xr:uid="{00000000-0005-0000-0000-0000F44B0000}"/>
    <cellStyle name="Normal 6 3 2 2 2 2 2 2_QR_TAB_1.4_1.5_1.11" xfId="19423" xr:uid="{00000000-0005-0000-0000-0000F54B0000}"/>
    <cellStyle name="Normal 6 3 2 2 2 2 2 3" xfId="19424" xr:uid="{00000000-0005-0000-0000-0000F64B0000}"/>
    <cellStyle name="Normal 6 3 2 2 2 2 2 3 2" xfId="19425" xr:uid="{00000000-0005-0000-0000-0000F74B0000}"/>
    <cellStyle name="Normal 6 3 2 2 2 2 2 3_QR_TAB_1.4_1.5_1.11" xfId="19426" xr:uid="{00000000-0005-0000-0000-0000F84B0000}"/>
    <cellStyle name="Normal 6 3 2 2 2 2 2 4" xfId="19427" xr:uid="{00000000-0005-0000-0000-0000F94B0000}"/>
    <cellStyle name="Normal 6 3 2 2 2 2 2_QR_TAB_1.4_1.5_1.11" xfId="19428" xr:uid="{00000000-0005-0000-0000-0000FA4B0000}"/>
    <cellStyle name="Normal 6 3 2 2 2 2 3" xfId="19429" xr:uid="{00000000-0005-0000-0000-0000FB4B0000}"/>
    <cellStyle name="Normal 6 3 2 2 2 2 3 2" xfId="19430" xr:uid="{00000000-0005-0000-0000-0000FC4B0000}"/>
    <cellStyle name="Normal 6 3 2 2 2 2 3 2 2" xfId="19431" xr:uid="{00000000-0005-0000-0000-0000FD4B0000}"/>
    <cellStyle name="Normal 6 3 2 2 2 2 3 2 2 2" xfId="19432" xr:uid="{00000000-0005-0000-0000-0000FE4B0000}"/>
    <cellStyle name="Normal 6 3 2 2 2 2 3 2 2_QR_TAB_1.4_1.5_1.11" xfId="19433" xr:uid="{00000000-0005-0000-0000-0000FF4B0000}"/>
    <cellStyle name="Normal 6 3 2 2 2 2 3 2 3" xfId="19434" xr:uid="{00000000-0005-0000-0000-0000004C0000}"/>
    <cellStyle name="Normal 6 3 2 2 2 2 3 2_QR_TAB_1.4_1.5_1.11" xfId="19435" xr:uid="{00000000-0005-0000-0000-0000014C0000}"/>
    <cellStyle name="Normal 6 3 2 2 2 2 3_QR_TAB_1.4_1.5_1.11" xfId="19436" xr:uid="{00000000-0005-0000-0000-0000024C0000}"/>
    <cellStyle name="Normal 6 3 2 2 2 2 4" xfId="19437" xr:uid="{00000000-0005-0000-0000-0000034C0000}"/>
    <cellStyle name="Normal 6 3 2 2 2 2 4 2" xfId="19438" xr:uid="{00000000-0005-0000-0000-0000044C0000}"/>
    <cellStyle name="Normal 6 3 2 2 2 2 4 2 2" xfId="19439" xr:uid="{00000000-0005-0000-0000-0000054C0000}"/>
    <cellStyle name="Normal 6 3 2 2 2 2 4 2_QR_TAB_1.4_1.5_1.11" xfId="19440" xr:uid="{00000000-0005-0000-0000-0000064C0000}"/>
    <cellStyle name="Normal 6 3 2 2 2 2 4 3" xfId="19441" xr:uid="{00000000-0005-0000-0000-0000074C0000}"/>
    <cellStyle name="Normal 6 3 2 2 2 2 4_QR_TAB_1.4_1.5_1.11" xfId="19442" xr:uid="{00000000-0005-0000-0000-0000084C0000}"/>
    <cellStyle name="Normal 6 3 2 2 2 2 5" xfId="19443" xr:uid="{00000000-0005-0000-0000-0000094C0000}"/>
    <cellStyle name="Normal 6 3 2 2 2 2 5 2" xfId="19444" xr:uid="{00000000-0005-0000-0000-00000A4C0000}"/>
    <cellStyle name="Normal 6 3 2 2 2 2 5_QR_TAB_1.4_1.5_1.11" xfId="19445" xr:uid="{00000000-0005-0000-0000-00000B4C0000}"/>
    <cellStyle name="Normal 6 3 2 2 2 2 6" xfId="19446" xr:uid="{00000000-0005-0000-0000-00000C4C0000}"/>
    <cellStyle name="Normal 6 3 2 2 2 2_checks flows" xfId="19447" xr:uid="{00000000-0005-0000-0000-00000D4C0000}"/>
    <cellStyle name="Normal 6 3 2 2 2 3" xfId="19448" xr:uid="{00000000-0005-0000-0000-00000E4C0000}"/>
    <cellStyle name="Normal 6 3 2 2 2 3 2" xfId="19449" xr:uid="{00000000-0005-0000-0000-00000F4C0000}"/>
    <cellStyle name="Normal 6 3 2 2 2 3 2 2" xfId="19450" xr:uid="{00000000-0005-0000-0000-0000104C0000}"/>
    <cellStyle name="Normal 6 3 2 2 2 3 2 2 2" xfId="19451" xr:uid="{00000000-0005-0000-0000-0000114C0000}"/>
    <cellStyle name="Normal 6 3 2 2 2 3 2 2 2 2" xfId="19452" xr:uid="{00000000-0005-0000-0000-0000124C0000}"/>
    <cellStyle name="Normal 6 3 2 2 2 3 2 2 2_QR_TAB_1.4_1.5_1.11" xfId="19453" xr:uid="{00000000-0005-0000-0000-0000134C0000}"/>
    <cellStyle name="Normal 6 3 2 2 2 3 2 2 3" xfId="19454" xr:uid="{00000000-0005-0000-0000-0000144C0000}"/>
    <cellStyle name="Normal 6 3 2 2 2 3 2 2_QR_TAB_1.4_1.5_1.11" xfId="19455" xr:uid="{00000000-0005-0000-0000-0000154C0000}"/>
    <cellStyle name="Normal 6 3 2 2 2 3 2 3" xfId="19456" xr:uid="{00000000-0005-0000-0000-0000164C0000}"/>
    <cellStyle name="Normal 6 3 2 2 2 3 2 3 2" xfId="19457" xr:uid="{00000000-0005-0000-0000-0000174C0000}"/>
    <cellStyle name="Normal 6 3 2 2 2 3 2 3_QR_TAB_1.4_1.5_1.11" xfId="19458" xr:uid="{00000000-0005-0000-0000-0000184C0000}"/>
    <cellStyle name="Normal 6 3 2 2 2 3 2 4" xfId="19459" xr:uid="{00000000-0005-0000-0000-0000194C0000}"/>
    <cellStyle name="Normal 6 3 2 2 2 3 2_QR_TAB_1.4_1.5_1.11" xfId="19460" xr:uid="{00000000-0005-0000-0000-00001A4C0000}"/>
    <cellStyle name="Normal 6 3 2 2 2 3 3" xfId="19461" xr:uid="{00000000-0005-0000-0000-00001B4C0000}"/>
    <cellStyle name="Normal 6 3 2 2 2 3 3 2" xfId="19462" xr:uid="{00000000-0005-0000-0000-00001C4C0000}"/>
    <cellStyle name="Normal 6 3 2 2 2 3 3 2 2" xfId="19463" xr:uid="{00000000-0005-0000-0000-00001D4C0000}"/>
    <cellStyle name="Normal 6 3 2 2 2 3 3 2_QR_TAB_1.4_1.5_1.11" xfId="19464" xr:uid="{00000000-0005-0000-0000-00001E4C0000}"/>
    <cellStyle name="Normal 6 3 2 2 2 3 3 3" xfId="19465" xr:uid="{00000000-0005-0000-0000-00001F4C0000}"/>
    <cellStyle name="Normal 6 3 2 2 2 3 3_QR_TAB_1.4_1.5_1.11" xfId="19466" xr:uid="{00000000-0005-0000-0000-0000204C0000}"/>
    <cellStyle name="Normal 6 3 2 2 2 3 4" xfId="19467" xr:uid="{00000000-0005-0000-0000-0000214C0000}"/>
    <cellStyle name="Normal 6 3 2 2 2 3 4 2" xfId="19468" xr:uid="{00000000-0005-0000-0000-0000224C0000}"/>
    <cellStyle name="Normal 6 3 2 2 2 3 4_QR_TAB_1.4_1.5_1.11" xfId="19469" xr:uid="{00000000-0005-0000-0000-0000234C0000}"/>
    <cellStyle name="Normal 6 3 2 2 2 3 5" xfId="19470" xr:uid="{00000000-0005-0000-0000-0000244C0000}"/>
    <cellStyle name="Normal 6 3 2 2 2 3_checks flows" xfId="19471" xr:uid="{00000000-0005-0000-0000-0000254C0000}"/>
    <cellStyle name="Normal 6 3 2 2 2 4" xfId="19472" xr:uid="{00000000-0005-0000-0000-0000264C0000}"/>
    <cellStyle name="Normal 6 3 2 2 2 4 2" xfId="19473" xr:uid="{00000000-0005-0000-0000-0000274C0000}"/>
    <cellStyle name="Normal 6 3 2 2 2 4 2 2" xfId="19474" xr:uid="{00000000-0005-0000-0000-0000284C0000}"/>
    <cellStyle name="Normal 6 3 2 2 2 4 2 2 2" xfId="19475" xr:uid="{00000000-0005-0000-0000-0000294C0000}"/>
    <cellStyle name="Normal 6 3 2 2 2 4 2 2_QR_TAB_1.4_1.5_1.11" xfId="19476" xr:uid="{00000000-0005-0000-0000-00002A4C0000}"/>
    <cellStyle name="Normal 6 3 2 2 2 4 2 3" xfId="19477" xr:uid="{00000000-0005-0000-0000-00002B4C0000}"/>
    <cellStyle name="Normal 6 3 2 2 2 4 2_QR_TAB_1.4_1.5_1.11" xfId="19478" xr:uid="{00000000-0005-0000-0000-00002C4C0000}"/>
    <cellStyle name="Normal 6 3 2 2 2 4 3" xfId="19479" xr:uid="{00000000-0005-0000-0000-00002D4C0000}"/>
    <cellStyle name="Normal 6 3 2 2 2 4 3 2" xfId="19480" xr:uid="{00000000-0005-0000-0000-00002E4C0000}"/>
    <cellStyle name="Normal 6 3 2 2 2 4 3_QR_TAB_1.4_1.5_1.11" xfId="19481" xr:uid="{00000000-0005-0000-0000-00002F4C0000}"/>
    <cellStyle name="Normal 6 3 2 2 2 4 4" xfId="19482" xr:uid="{00000000-0005-0000-0000-0000304C0000}"/>
    <cellStyle name="Normal 6 3 2 2 2 4_QR_TAB_1.4_1.5_1.11" xfId="19483" xr:uid="{00000000-0005-0000-0000-0000314C0000}"/>
    <cellStyle name="Normal 6 3 2 2 2 5" xfId="19484" xr:uid="{00000000-0005-0000-0000-0000324C0000}"/>
    <cellStyle name="Normal 6 3 2 2 2 5 2" xfId="19485" xr:uid="{00000000-0005-0000-0000-0000334C0000}"/>
    <cellStyle name="Normal 6 3 2 2 2 5 2 2" xfId="19486" xr:uid="{00000000-0005-0000-0000-0000344C0000}"/>
    <cellStyle name="Normal 6 3 2 2 2 5 2 2 2" xfId="19487" xr:uid="{00000000-0005-0000-0000-0000354C0000}"/>
    <cellStyle name="Normal 6 3 2 2 2 5 2 2_QR_TAB_1.4_1.5_1.11" xfId="19488" xr:uid="{00000000-0005-0000-0000-0000364C0000}"/>
    <cellStyle name="Normal 6 3 2 2 2 5 2 3" xfId="19489" xr:uid="{00000000-0005-0000-0000-0000374C0000}"/>
    <cellStyle name="Normal 6 3 2 2 2 5 2_QR_TAB_1.4_1.5_1.11" xfId="19490" xr:uid="{00000000-0005-0000-0000-0000384C0000}"/>
    <cellStyle name="Normal 6 3 2 2 2 5_QR_TAB_1.4_1.5_1.11" xfId="19491" xr:uid="{00000000-0005-0000-0000-0000394C0000}"/>
    <cellStyle name="Normal 6 3 2 2 2 6" xfId="19492" xr:uid="{00000000-0005-0000-0000-00003A4C0000}"/>
    <cellStyle name="Normal 6 3 2 2 2 6 2" xfId="19493" xr:uid="{00000000-0005-0000-0000-00003B4C0000}"/>
    <cellStyle name="Normal 6 3 2 2 2 6 2 2" xfId="19494" xr:uid="{00000000-0005-0000-0000-00003C4C0000}"/>
    <cellStyle name="Normal 6 3 2 2 2 6 2_QR_TAB_1.4_1.5_1.11" xfId="19495" xr:uid="{00000000-0005-0000-0000-00003D4C0000}"/>
    <cellStyle name="Normal 6 3 2 2 2 6 3" xfId="19496" xr:uid="{00000000-0005-0000-0000-00003E4C0000}"/>
    <cellStyle name="Normal 6 3 2 2 2 6_QR_TAB_1.4_1.5_1.11" xfId="19497" xr:uid="{00000000-0005-0000-0000-00003F4C0000}"/>
    <cellStyle name="Normal 6 3 2 2 2 7" xfId="19498" xr:uid="{00000000-0005-0000-0000-0000404C0000}"/>
    <cellStyle name="Normal 6 3 2 2 2 7 2" xfId="19499" xr:uid="{00000000-0005-0000-0000-0000414C0000}"/>
    <cellStyle name="Normal 6 3 2 2 2 7_QR_TAB_1.4_1.5_1.11" xfId="19500" xr:uid="{00000000-0005-0000-0000-0000424C0000}"/>
    <cellStyle name="Normal 6 3 2 2 2 8" xfId="19501" xr:uid="{00000000-0005-0000-0000-0000434C0000}"/>
    <cellStyle name="Normal 6 3 2 2 2_checks flows" xfId="19502" xr:uid="{00000000-0005-0000-0000-0000444C0000}"/>
    <cellStyle name="Normal 6 3 2 2 3" xfId="19503" xr:uid="{00000000-0005-0000-0000-0000454C0000}"/>
    <cellStyle name="Normal 6 3 2 2 3 2" xfId="19504" xr:uid="{00000000-0005-0000-0000-0000464C0000}"/>
    <cellStyle name="Normal 6 3 2 2 3 2 2" xfId="19505" xr:uid="{00000000-0005-0000-0000-0000474C0000}"/>
    <cellStyle name="Normal 6 3 2 2 3 2 2 2" xfId="19506" xr:uid="{00000000-0005-0000-0000-0000484C0000}"/>
    <cellStyle name="Normal 6 3 2 2 3 2 2 2 2" xfId="19507" xr:uid="{00000000-0005-0000-0000-0000494C0000}"/>
    <cellStyle name="Normal 6 3 2 2 3 2 2 2_QR_TAB_1.4_1.5_1.11" xfId="19508" xr:uid="{00000000-0005-0000-0000-00004A4C0000}"/>
    <cellStyle name="Normal 6 3 2 2 3 2 2 3" xfId="19509" xr:uid="{00000000-0005-0000-0000-00004B4C0000}"/>
    <cellStyle name="Normal 6 3 2 2 3 2 2_QR_TAB_1.4_1.5_1.11" xfId="19510" xr:uid="{00000000-0005-0000-0000-00004C4C0000}"/>
    <cellStyle name="Normal 6 3 2 2 3 2 3" xfId="19511" xr:uid="{00000000-0005-0000-0000-00004D4C0000}"/>
    <cellStyle name="Normal 6 3 2 2 3 2 3 2" xfId="19512" xr:uid="{00000000-0005-0000-0000-00004E4C0000}"/>
    <cellStyle name="Normal 6 3 2 2 3 2 3_QR_TAB_1.4_1.5_1.11" xfId="19513" xr:uid="{00000000-0005-0000-0000-00004F4C0000}"/>
    <cellStyle name="Normal 6 3 2 2 3 2 4" xfId="19514" xr:uid="{00000000-0005-0000-0000-0000504C0000}"/>
    <cellStyle name="Normal 6 3 2 2 3 2_QR_TAB_1.4_1.5_1.11" xfId="19515" xr:uid="{00000000-0005-0000-0000-0000514C0000}"/>
    <cellStyle name="Normal 6 3 2 2 3 3" xfId="19516" xr:uid="{00000000-0005-0000-0000-0000524C0000}"/>
    <cellStyle name="Normal 6 3 2 2 3 3 2" xfId="19517" xr:uid="{00000000-0005-0000-0000-0000534C0000}"/>
    <cellStyle name="Normal 6 3 2 2 3 3 2 2" xfId="19518" xr:uid="{00000000-0005-0000-0000-0000544C0000}"/>
    <cellStyle name="Normal 6 3 2 2 3 3 2 2 2" xfId="19519" xr:uid="{00000000-0005-0000-0000-0000554C0000}"/>
    <cellStyle name="Normal 6 3 2 2 3 3 2 2_QR_TAB_1.4_1.5_1.11" xfId="19520" xr:uid="{00000000-0005-0000-0000-0000564C0000}"/>
    <cellStyle name="Normal 6 3 2 2 3 3 2 3" xfId="19521" xr:uid="{00000000-0005-0000-0000-0000574C0000}"/>
    <cellStyle name="Normal 6 3 2 2 3 3 2_QR_TAB_1.4_1.5_1.11" xfId="19522" xr:uid="{00000000-0005-0000-0000-0000584C0000}"/>
    <cellStyle name="Normal 6 3 2 2 3 3_QR_TAB_1.4_1.5_1.11" xfId="19523" xr:uid="{00000000-0005-0000-0000-0000594C0000}"/>
    <cellStyle name="Normal 6 3 2 2 3 4" xfId="19524" xr:uid="{00000000-0005-0000-0000-00005A4C0000}"/>
    <cellStyle name="Normal 6 3 2 2 3 4 2" xfId="19525" xr:uid="{00000000-0005-0000-0000-00005B4C0000}"/>
    <cellStyle name="Normal 6 3 2 2 3 4 2 2" xfId="19526" xr:uid="{00000000-0005-0000-0000-00005C4C0000}"/>
    <cellStyle name="Normal 6 3 2 2 3 4 2_QR_TAB_1.4_1.5_1.11" xfId="19527" xr:uid="{00000000-0005-0000-0000-00005D4C0000}"/>
    <cellStyle name="Normal 6 3 2 2 3 4 3" xfId="19528" xr:uid="{00000000-0005-0000-0000-00005E4C0000}"/>
    <cellStyle name="Normal 6 3 2 2 3 4_QR_TAB_1.4_1.5_1.11" xfId="19529" xr:uid="{00000000-0005-0000-0000-00005F4C0000}"/>
    <cellStyle name="Normal 6 3 2 2 3 5" xfId="19530" xr:uid="{00000000-0005-0000-0000-0000604C0000}"/>
    <cellStyle name="Normal 6 3 2 2 3 5 2" xfId="19531" xr:uid="{00000000-0005-0000-0000-0000614C0000}"/>
    <cellStyle name="Normal 6 3 2 2 3 5_QR_TAB_1.4_1.5_1.11" xfId="19532" xr:uid="{00000000-0005-0000-0000-0000624C0000}"/>
    <cellStyle name="Normal 6 3 2 2 3 6" xfId="19533" xr:uid="{00000000-0005-0000-0000-0000634C0000}"/>
    <cellStyle name="Normal 6 3 2 2 3_checks flows" xfId="19534" xr:uid="{00000000-0005-0000-0000-0000644C0000}"/>
    <cellStyle name="Normal 6 3 2 2 4" xfId="19535" xr:uid="{00000000-0005-0000-0000-0000654C0000}"/>
    <cellStyle name="Normal 6 3 2 2 4 2" xfId="19536" xr:uid="{00000000-0005-0000-0000-0000664C0000}"/>
    <cellStyle name="Normal 6 3 2 2 4 2 2" xfId="19537" xr:uid="{00000000-0005-0000-0000-0000674C0000}"/>
    <cellStyle name="Normal 6 3 2 2 4 2 2 2" xfId="19538" xr:uid="{00000000-0005-0000-0000-0000684C0000}"/>
    <cellStyle name="Normal 6 3 2 2 4 2 2 2 2" xfId="19539" xr:uid="{00000000-0005-0000-0000-0000694C0000}"/>
    <cellStyle name="Normal 6 3 2 2 4 2 2 2_QR_TAB_1.4_1.5_1.11" xfId="19540" xr:uid="{00000000-0005-0000-0000-00006A4C0000}"/>
    <cellStyle name="Normal 6 3 2 2 4 2 2 3" xfId="19541" xr:uid="{00000000-0005-0000-0000-00006B4C0000}"/>
    <cellStyle name="Normal 6 3 2 2 4 2 2_QR_TAB_1.4_1.5_1.11" xfId="19542" xr:uid="{00000000-0005-0000-0000-00006C4C0000}"/>
    <cellStyle name="Normal 6 3 2 2 4 2 3" xfId="19543" xr:uid="{00000000-0005-0000-0000-00006D4C0000}"/>
    <cellStyle name="Normal 6 3 2 2 4 2 3 2" xfId="19544" xr:uid="{00000000-0005-0000-0000-00006E4C0000}"/>
    <cellStyle name="Normal 6 3 2 2 4 2 3_QR_TAB_1.4_1.5_1.11" xfId="19545" xr:uid="{00000000-0005-0000-0000-00006F4C0000}"/>
    <cellStyle name="Normal 6 3 2 2 4 2 4" xfId="19546" xr:uid="{00000000-0005-0000-0000-0000704C0000}"/>
    <cellStyle name="Normal 6 3 2 2 4 2_QR_TAB_1.4_1.5_1.11" xfId="19547" xr:uid="{00000000-0005-0000-0000-0000714C0000}"/>
    <cellStyle name="Normal 6 3 2 2 4 3" xfId="19548" xr:uid="{00000000-0005-0000-0000-0000724C0000}"/>
    <cellStyle name="Normal 6 3 2 2 4 3 2" xfId="19549" xr:uid="{00000000-0005-0000-0000-0000734C0000}"/>
    <cellStyle name="Normal 6 3 2 2 4 3 2 2" xfId="19550" xr:uid="{00000000-0005-0000-0000-0000744C0000}"/>
    <cellStyle name="Normal 6 3 2 2 4 3 2 2 2" xfId="19551" xr:uid="{00000000-0005-0000-0000-0000754C0000}"/>
    <cellStyle name="Normal 6 3 2 2 4 3 2 2_QR_TAB_1.4_1.5_1.11" xfId="19552" xr:uid="{00000000-0005-0000-0000-0000764C0000}"/>
    <cellStyle name="Normal 6 3 2 2 4 3 2 3" xfId="19553" xr:uid="{00000000-0005-0000-0000-0000774C0000}"/>
    <cellStyle name="Normal 6 3 2 2 4 3 2_QR_TAB_1.4_1.5_1.11" xfId="19554" xr:uid="{00000000-0005-0000-0000-0000784C0000}"/>
    <cellStyle name="Normal 6 3 2 2 4 3_QR_TAB_1.4_1.5_1.11" xfId="19555" xr:uid="{00000000-0005-0000-0000-0000794C0000}"/>
    <cellStyle name="Normal 6 3 2 2 4 4" xfId="19556" xr:uid="{00000000-0005-0000-0000-00007A4C0000}"/>
    <cellStyle name="Normal 6 3 2 2 4 4 2" xfId="19557" xr:uid="{00000000-0005-0000-0000-00007B4C0000}"/>
    <cellStyle name="Normal 6 3 2 2 4 4 2 2" xfId="19558" xr:uid="{00000000-0005-0000-0000-00007C4C0000}"/>
    <cellStyle name="Normal 6 3 2 2 4 4 2_QR_TAB_1.4_1.5_1.11" xfId="19559" xr:uid="{00000000-0005-0000-0000-00007D4C0000}"/>
    <cellStyle name="Normal 6 3 2 2 4 4 3" xfId="19560" xr:uid="{00000000-0005-0000-0000-00007E4C0000}"/>
    <cellStyle name="Normal 6 3 2 2 4 4_QR_TAB_1.4_1.5_1.11" xfId="19561" xr:uid="{00000000-0005-0000-0000-00007F4C0000}"/>
    <cellStyle name="Normal 6 3 2 2 4 5" xfId="19562" xr:uid="{00000000-0005-0000-0000-0000804C0000}"/>
    <cellStyle name="Normal 6 3 2 2 4 5 2" xfId="19563" xr:uid="{00000000-0005-0000-0000-0000814C0000}"/>
    <cellStyle name="Normal 6 3 2 2 4 5_QR_TAB_1.4_1.5_1.11" xfId="19564" xr:uid="{00000000-0005-0000-0000-0000824C0000}"/>
    <cellStyle name="Normal 6 3 2 2 4 6" xfId="19565" xr:uid="{00000000-0005-0000-0000-0000834C0000}"/>
    <cellStyle name="Normal 6 3 2 2 4_checks flows" xfId="19566" xr:uid="{00000000-0005-0000-0000-0000844C0000}"/>
    <cellStyle name="Normal 6 3 2 2 5" xfId="19567" xr:uid="{00000000-0005-0000-0000-0000854C0000}"/>
    <cellStyle name="Normal 6 3 2 2 5 2" xfId="19568" xr:uid="{00000000-0005-0000-0000-0000864C0000}"/>
    <cellStyle name="Normal 6 3 2 2 5 2 2" xfId="19569" xr:uid="{00000000-0005-0000-0000-0000874C0000}"/>
    <cellStyle name="Normal 6 3 2 2 5 2 2 2" xfId="19570" xr:uid="{00000000-0005-0000-0000-0000884C0000}"/>
    <cellStyle name="Normal 6 3 2 2 5 2 2 2 2" xfId="19571" xr:uid="{00000000-0005-0000-0000-0000894C0000}"/>
    <cellStyle name="Normal 6 3 2 2 5 2 2 2_QR_TAB_1.4_1.5_1.11" xfId="19572" xr:uid="{00000000-0005-0000-0000-00008A4C0000}"/>
    <cellStyle name="Normal 6 3 2 2 5 2 2 3" xfId="19573" xr:uid="{00000000-0005-0000-0000-00008B4C0000}"/>
    <cellStyle name="Normal 6 3 2 2 5 2 2_QR_TAB_1.4_1.5_1.11" xfId="19574" xr:uid="{00000000-0005-0000-0000-00008C4C0000}"/>
    <cellStyle name="Normal 6 3 2 2 5 2 3" xfId="19575" xr:uid="{00000000-0005-0000-0000-00008D4C0000}"/>
    <cellStyle name="Normal 6 3 2 2 5 2 3 2" xfId="19576" xr:uid="{00000000-0005-0000-0000-00008E4C0000}"/>
    <cellStyle name="Normal 6 3 2 2 5 2 3_QR_TAB_1.4_1.5_1.11" xfId="19577" xr:uid="{00000000-0005-0000-0000-00008F4C0000}"/>
    <cellStyle name="Normal 6 3 2 2 5 2 4" xfId="19578" xr:uid="{00000000-0005-0000-0000-0000904C0000}"/>
    <cellStyle name="Normal 6 3 2 2 5 2_QR_TAB_1.4_1.5_1.11" xfId="19579" xr:uid="{00000000-0005-0000-0000-0000914C0000}"/>
    <cellStyle name="Normal 6 3 2 2 5 3" xfId="19580" xr:uid="{00000000-0005-0000-0000-0000924C0000}"/>
    <cellStyle name="Normal 6 3 2 2 5 3 2" xfId="19581" xr:uid="{00000000-0005-0000-0000-0000934C0000}"/>
    <cellStyle name="Normal 6 3 2 2 5 3 2 2" xfId="19582" xr:uid="{00000000-0005-0000-0000-0000944C0000}"/>
    <cellStyle name="Normal 6 3 2 2 5 3 2 2 2" xfId="19583" xr:uid="{00000000-0005-0000-0000-0000954C0000}"/>
    <cellStyle name="Normal 6 3 2 2 5 3 2 2_QR_TAB_1.4_1.5_1.11" xfId="19584" xr:uid="{00000000-0005-0000-0000-0000964C0000}"/>
    <cellStyle name="Normal 6 3 2 2 5 3 2 3" xfId="19585" xr:uid="{00000000-0005-0000-0000-0000974C0000}"/>
    <cellStyle name="Normal 6 3 2 2 5 3 2_QR_TAB_1.4_1.5_1.11" xfId="19586" xr:uid="{00000000-0005-0000-0000-0000984C0000}"/>
    <cellStyle name="Normal 6 3 2 2 5 3_QR_TAB_1.4_1.5_1.11" xfId="19587" xr:uid="{00000000-0005-0000-0000-0000994C0000}"/>
    <cellStyle name="Normal 6 3 2 2 5 4" xfId="19588" xr:uid="{00000000-0005-0000-0000-00009A4C0000}"/>
    <cellStyle name="Normal 6 3 2 2 5 4 2" xfId="19589" xr:uid="{00000000-0005-0000-0000-00009B4C0000}"/>
    <cellStyle name="Normal 6 3 2 2 5 4 2 2" xfId="19590" xr:uid="{00000000-0005-0000-0000-00009C4C0000}"/>
    <cellStyle name="Normal 6 3 2 2 5 4 2_QR_TAB_1.4_1.5_1.11" xfId="19591" xr:uid="{00000000-0005-0000-0000-00009D4C0000}"/>
    <cellStyle name="Normal 6 3 2 2 5 4 3" xfId="19592" xr:uid="{00000000-0005-0000-0000-00009E4C0000}"/>
    <cellStyle name="Normal 6 3 2 2 5 4_QR_TAB_1.4_1.5_1.11" xfId="19593" xr:uid="{00000000-0005-0000-0000-00009F4C0000}"/>
    <cellStyle name="Normal 6 3 2 2 5 5" xfId="19594" xr:uid="{00000000-0005-0000-0000-0000A04C0000}"/>
    <cellStyle name="Normal 6 3 2 2 5 5 2" xfId="19595" xr:uid="{00000000-0005-0000-0000-0000A14C0000}"/>
    <cellStyle name="Normal 6 3 2 2 5 5_QR_TAB_1.4_1.5_1.11" xfId="19596" xr:uid="{00000000-0005-0000-0000-0000A24C0000}"/>
    <cellStyle name="Normal 6 3 2 2 5 6" xfId="19597" xr:uid="{00000000-0005-0000-0000-0000A34C0000}"/>
    <cellStyle name="Normal 6 3 2 2 5_checks flows" xfId="19598" xr:uid="{00000000-0005-0000-0000-0000A44C0000}"/>
    <cellStyle name="Normal 6 3 2 2 6" xfId="19599" xr:uid="{00000000-0005-0000-0000-0000A54C0000}"/>
    <cellStyle name="Normal 6 3 2 2 6 2" xfId="19600" xr:uid="{00000000-0005-0000-0000-0000A64C0000}"/>
    <cellStyle name="Normal 6 3 2 2 6 2 2" xfId="19601" xr:uid="{00000000-0005-0000-0000-0000A74C0000}"/>
    <cellStyle name="Normal 6 3 2 2 6 2 2 2" xfId="19602" xr:uid="{00000000-0005-0000-0000-0000A84C0000}"/>
    <cellStyle name="Normal 6 3 2 2 6 2 2 2 2" xfId="19603" xr:uid="{00000000-0005-0000-0000-0000A94C0000}"/>
    <cellStyle name="Normal 6 3 2 2 6 2 2 2_QR_TAB_1.4_1.5_1.11" xfId="19604" xr:uid="{00000000-0005-0000-0000-0000AA4C0000}"/>
    <cellStyle name="Normal 6 3 2 2 6 2 2 3" xfId="19605" xr:uid="{00000000-0005-0000-0000-0000AB4C0000}"/>
    <cellStyle name="Normal 6 3 2 2 6 2 2_QR_TAB_1.4_1.5_1.11" xfId="19606" xr:uid="{00000000-0005-0000-0000-0000AC4C0000}"/>
    <cellStyle name="Normal 6 3 2 2 6 2 3" xfId="19607" xr:uid="{00000000-0005-0000-0000-0000AD4C0000}"/>
    <cellStyle name="Normal 6 3 2 2 6 2 3 2" xfId="19608" xr:uid="{00000000-0005-0000-0000-0000AE4C0000}"/>
    <cellStyle name="Normal 6 3 2 2 6 2 3_QR_TAB_1.4_1.5_1.11" xfId="19609" xr:uid="{00000000-0005-0000-0000-0000AF4C0000}"/>
    <cellStyle name="Normal 6 3 2 2 6 2 4" xfId="19610" xr:uid="{00000000-0005-0000-0000-0000B04C0000}"/>
    <cellStyle name="Normal 6 3 2 2 6 2_QR_TAB_1.4_1.5_1.11" xfId="19611" xr:uid="{00000000-0005-0000-0000-0000B14C0000}"/>
    <cellStyle name="Normal 6 3 2 2 6 3" xfId="19612" xr:uid="{00000000-0005-0000-0000-0000B24C0000}"/>
    <cellStyle name="Normal 6 3 2 2 6 3 2" xfId="19613" xr:uid="{00000000-0005-0000-0000-0000B34C0000}"/>
    <cellStyle name="Normal 6 3 2 2 6 3 2 2" xfId="19614" xr:uid="{00000000-0005-0000-0000-0000B44C0000}"/>
    <cellStyle name="Normal 6 3 2 2 6 3 2 2 2" xfId="19615" xr:uid="{00000000-0005-0000-0000-0000B54C0000}"/>
    <cellStyle name="Normal 6 3 2 2 6 3 2 2_QR_TAB_1.4_1.5_1.11" xfId="19616" xr:uid="{00000000-0005-0000-0000-0000B64C0000}"/>
    <cellStyle name="Normal 6 3 2 2 6 3 2 3" xfId="19617" xr:uid="{00000000-0005-0000-0000-0000B74C0000}"/>
    <cellStyle name="Normal 6 3 2 2 6 3 2_QR_TAB_1.4_1.5_1.11" xfId="19618" xr:uid="{00000000-0005-0000-0000-0000B84C0000}"/>
    <cellStyle name="Normal 6 3 2 2 6 3_QR_TAB_1.4_1.5_1.11" xfId="19619" xr:uid="{00000000-0005-0000-0000-0000B94C0000}"/>
    <cellStyle name="Normal 6 3 2 2 6 4" xfId="19620" xr:uid="{00000000-0005-0000-0000-0000BA4C0000}"/>
    <cellStyle name="Normal 6 3 2 2 6 4 2" xfId="19621" xr:uid="{00000000-0005-0000-0000-0000BB4C0000}"/>
    <cellStyle name="Normal 6 3 2 2 6 4 2 2" xfId="19622" xr:uid="{00000000-0005-0000-0000-0000BC4C0000}"/>
    <cellStyle name="Normal 6 3 2 2 6 4 2_QR_TAB_1.4_1.5_1.11" xfId="19623" xr:uid="{00000000-0005-0000-0000-0000BD4C0000}"/>
    <cellStyle name="Normal 6 3 2 2 6 4 3" xfId="19624" xr:uid="{00000000-0005-0000-0000-0000BE4C0000}"/>
    <cellStyle name="Normal 6 3 2 2 6 4_QR_TAB_1.4_1.5_1.11" xfId="19625" xr:uid="{00000000-0005-0000-0000-0000BF4C0000}"/>
    <cellStyle name="Normal 6 3 2 2 6 5" xfId="19626" xr:uid="{00000000-0005-0000-0000-0000C04C0000}"/>
    <cellStyle name="Normal 6 3 2 2 6 5 2" xfId="19627" xr:uid="{00000000-0005-0000-0000-0000C14C0000}"/>
    <cellStyle name="Normal 6 3 2 2 6 5_QR_TAB_1.4_1.5_1.11" xfId="19628" xr:uid="{00000000-0005-0000-0000-0000C24C0000}"/>
    <cellStyle name="Normal 6 3 2 2 6 6" xfId="19629" xr:uid="{00000000-0005-0000-0000-0000C34C0000}"/>
    <cellStyle name="Normal 6 3 2 2 6_checks flows" xfId="19630" xr:uid="{00000000-0005-0000-0000-0000C44C0000}"/>
    <cellStyle name="Normal 6 3 2 2 7" xfId="19631" xr:uid="{00000000-0005-0000-0000-0000C54C0000}"/>
    <cellStyle name="Normal 6 3 2 2 7 2" xfId="19632" xr:uid="{00000000-0005-0000-0000-0000C64C0000}"/>
    <cellStyle name="Normal 6 3 2 2 7 2 2" xfId="19633" xr:uid="{00000000-0005-0000-0000-0000C74C0000}"/>
    <cellStyle name="Normal 6 3 2 2 7 2 2 2" xfId="19634" xr:uid="{00000000-0005-0000-0000-0000C84C0000}"/>
    <cellStyle name="Normal 6 3 2 2 7 2 2 2 2" xfId="19635" xr:uid="{00000000-0005-0000-0000-0000C94C0000}"/>
    <cellStyle name="Normal 6 3 2 2 7 2 2 2_QR_TAB_1.4_1.5_1.11" xfId="19636" xr:uid="{00000000-0005-0000-0000-0000CA4C0000}"/>
    <cellStyle name="Normal 6 3 2 2 7 2 2 3" xfId="19637" xr:uid="{00000000-0005-0000-0000-0000CB4C0000}"/>
    <cellStyle name="Normal 6 3 2 2 7 2 2_QR_TAB_1.4_1.5_1.11" xfId="19638" xr:uid="{00000000-0005-0000-0000-0000CC4C0000}"/>
    <cellStyle name="Normal 6 3 2 2 7 2 3" xfId="19639" xr:uid="{00000000-0005-0000-0000-0000CD4C0000}"/>
    <cellStyle name="Normal 6 3 2 2 7 2 3 2" xfId="19640" xr:uid="{00000000-0005-0000-0000-0000CE4C0000}"/>
    <cellStyle name="Normal 6 3 2 2 7 2 3_QR_TAB_1.4_1.5_1.11" xfId="19641" xr:uid="{00000000-0005-0000-0000-0000CF4C0000}"/>
    <cellStyle name="Normal 6 3 2 2 7 2 4" xfId="19642" xr:uid="{00000000-0005-0000-0000-0000D04C0000}"/>
    <cellStyle name="Normal 6 3 2 2 7 2_QR_TAB_1.4_1.5_1.11" xfId="19643" xr:uid="{00000000-0005-0000-0000-0000D14C0000}"/>
    <cellStyle name="Normal 6 3 2 2 7 3" xfId="19644" xr:uid="{00000000-0005-0000-0000-0000D24C0000}"/>
    <cellStyle name="Normal 6 3 2 2 7 3 2" xfId="19645" xr:uid="{00000000-0005-0000-0000-0000D34C0000}"/>
    <cellStyle name="Normal 6 3 2 2 7 3 2 2" xfId="19646" xr:uid="{00000000-0005-0000-0000-0000D44C0000}"/>
    <cellStyle name="Normal 6 3 2 2 7 3 2_QR_TAB_1.4_1.5_1.11" xfId="19647" xr:uid="{00000000-0005-0000-0000-0000D54C0000}"/>
    <cellStyle name="Normal 6 3 2 2 7 3 3" xfId="19648" xr:uid="{00000000-0005-0000-0000-0000D64C0000}"/>
    <cellStyle name="Normal 6 3 2 2 7 3_QR_TAB_1.4_1.5_1.11" xfId="19649" xr:uid="{00000000-0005-0000-0000-0000D74C0000}"/>
    <cellStyle name="Normal 6 3 2 2 7 4" xfId="19650" xr:uid="{00000000-0005-0000-0000-0000D84C0000}"/>
    <cellStyle name="Normal 6 3 2 2 7 4 2" xfId="19651" xr:uid="{00000000-0005-0000-0000-0000D94C0000}"/>
    <cellStyle name="Normal 6 3 2 2 7 4_QR_TAB_1.4_1.5_1.11" xfId="19652" xr:uid="{00000000-0005-0000-0000-0000DA4C0000}"/>
    <cellStyle name="Normal 6 3 2 2 7 5" xfId="19653" xr:uid="{00000000-0005-0000-0000-0000DB4C0000}"/>
    <cellStyle name="Normal 6 3 2 2 7_checks flows" xfId="19654" xr:uid="{00000000-0005-0000-0000-0000DC4C0000}"/>
    <cellStyle name="Normal 6 3 2 2 8" xfId="19655" xr:uid="{00000000-0005-0000-0000-0000DD4C0000}"/>
    <cellStyle name="Normal 6 3 2 2 8 2" xfId="19656" xr:uid="{00000000-0005-0000-0000-0000DE4C0000}"/>
    <cellStyle name="Normal 6 3 2 2 8 2 2" xfId="19657" xr:uid="{00000000-0005-0000-0000-0000DF4C0000}"/>
    <cellStyle name="Normal 6 3 2 2 8 2 2 2" xfId="19658" xr:uid="{00000000-0005-0000-0000-0000E04C0000}"/>
    <cellStyle name="Normal 6 3 2 2 8 2 2_QR_TAB_1.4_1.5_1.11" xfId="19659" xr:uid="{00000000-0005-0000-0000-0000E14C0000}"/>
    <cellStyle name="Normal 6 3 2 2 8 2 3" xfId="19660" xr:uid="{00000000-0005-0000-0000-0000E24C0000}"/>
    <cellStyle name="Normal 6 3 2 2 8 2_QR_TAB_1.4_1.5_1.11" xfId="19661" xr:uid="{00000000-0005-0000-0000-0000E34C0000}"/>
    <cellStyle name="Normal 6 3 2 2 8 3" xfId="19662" xr:uid="{00000000-0005-0000-0000-0000E44C0000}"/>
    <cellStyle name="Normal 6 3 2 2 8 3 2" xfId="19663" xr:uid="{00000000-0005-0000-0000-0000E54C0000}"/>
    <cellStyle name="Normal 6 3 2 2 8 3_QR_TAB_1.4_1.5_1.11" xfId="19664" xr:uid="{00000000-0005-0000-0000-0000E64C0000}"/>
    <cellStyle name="Normal 6 3 2 2 8 4" xfId="19665" xr:uid="{00000000-0005-0000-0000-0000E74C0000}"/>
    <cellStyle name="Normal 6 3 2 2 8_QR_TAB_1.4_1.5_1.11" xfId="19666" xr:uid="{00000000-0005-0000-0000-0000E84C0000}"/>
    <cellStyle name="Normal 6 3 2 2 9" xfId="19667" xr:uid="{00000000-0005-0000-0000-0000E94C0000}"/>
    <cellStyle name="Normal 6 3 2 2 9 2" xfId="19668" xr:uid="{00000000-0005-0000-0000-0000EA4C0000}"/>
    <cellStyle name="Normal 6 3 2 2 9 2 2" xfId="19669" xr:uid="{00000000-0005-0000-0000-0000EB4C0000}"/>
    <cellStyle name="Normal 6 3 2 2 9 2 2 2" xfId="19670" xr:uid="{00000000-0005-0000-0000-0000EC4C0000}"/>
    <cellStyle name="Normal 6 3 2 2 9 2 2_QR_TAB_1.4_1.5_1.11" xfId="19671" xr:uid="{00000000-0005-0000-0000-0000ED4C0000}"/>
    <cellStyle name="Normal 6 3 2 2 9 2 3" xfId="19672" xr:uid="{00000000-0005-0000-0000-0000EE4C0000}"/>
    <cellStyle name="Normal 6 3 2 2 9 2_QR_TAB_1.4_1.5_1.11" xfId="19673" xr:uid="{00000000-0005-0000-0000-0000EF4C0000}"/>
    <cellStyle name="Normal 6 3 2 2 9_QR_TAB_1.4_1.5_1.11" xfId="19674" xr:uid="{00000000-0005-0000-0000-0000F04C0000}"/>
    <cellStyle name="Normal 6 3 2 2_checks flows" xfId="19675" xr:uid="{00000000-0005-0000-0000-0000F14C0000}"/>
    <cellStyle name="Normal 6 3 2 3" xfId="19676" xr:uid="{00000000-0005-0000-0000-0000F24C0000}"/>
    <cellStyle name="Normal 6 3 2 3 2" xfId="19677" xr:uid="{00000000-0005-0000-0000-0000F34C0000}"/>
    <cellStyle name="Normal 6 3 2 3 2 2" xfId="19678" xr:uid="{00000000-0005-0000-0000-0000F44C0000}"/>
    <cellStyle name="Normal 6 3 2 3 2 2 2" xfId="19679" xr:uid="{00000000-0005-0000-0000-0000F54C0000}"/>
    <cellStyle name="Normal 6 3 2 3 2 2 2 2" xfId="19680" xr:uid="{00000000-0005-0000-0000-0000F64C0000}"/>
    <cellStyle name="Normal 6 3 2 3 2 2 2 2 2" xfId="19681" xr:uid="{00000000-0005-0000-0000-0000F74C0000}"/>
    <cellStyle name="Normal 6 3 2 3 2 2 2 2_QR_TAB_1.4_1.5_1.11" xfId="19682" xr:uid="{00000000-0005-0000-0000-0000F84C0000}"/>
    <cellStyle name="Normal 6 3 2 3 2 2 2 3" xfId="19683" xr:uid="{00000000-0005-0000-0000-0000F94C0000}"/>
    <cellStyle name="Normal 6 3 2 3 2 2 2_QR_TAB_1.4_1.5_1.11" xfId="19684" xr:uid="{00000000-0005-0000-0000-0000FA4C0000}"/>
    <cellStyle name="Normal 6 3 2 3 2 2 3" xfId="19685" xr:uid="{00000000-0005-0000-0000-0000FB4C0000}"/>
    <cellStyle name="Normal 6 3 2 3 2 2 3 2" xfId="19686" xr:uid="{00000000-0005-0000-0000-0000FC4C0000}"/>
    <cellStyle name="Normal 6 3 2 3 2 2 3_QR_TAB_1.4_1.5_1.11" xfId="19687" xr:uid="{00000000-0005-0000-0000-0000FD4C0000}"/>
    <cellStyle name="Normal 6 3 2 3 2 2 4" xfId="19688" xr:uid="{00000000-0005-0000-0000-0000FE4C0000}"/>
    <cellStyle name="Normal 6 3 2 3 2 2_QR_TAB_1.4_1.5_1.11" xfId="19689" xr:uid="{00000000-0005-0000-0000-0000FF4C0000}"/>
    <cellStyle name="Normal 6 3 2 3 2 3" xfId="19690" xr:uid="{00000000-0005-0000-0000-0000004D0000}"/>
    <cellStyle name="Normal 6 3 2 3 2 3 2" xfId="19691" xr:uid="{00000000-0005-0000-0000-0000014D0000}"/>
    <cellStyle name="Normal 6 3 2 3 2 3 2 2" xfId="19692" xr:uid="{00000000-0005-0000-0000-0000024D0000}"/>
    <cellStyle name="Normal 6 3 2 3 2 3 2 2 2" xfId="19693" xr:uid="{00000000-0005-0000-0000-0000034D0000}"/>
    <cellStyle name="Normal 6 3 2 3 2 3 2 2_QR_TAB_1.4_1.5_1.11" xfId="19694" xr:uid="{00000000-0005-0000-0000-0000044D0000}"/>
    <cellStyle name="Normal 6 3 2 3 2 3 2 3" xfId="19695" xr:uid="{00000000-0005-0000-0000-0000054D0000}"/>
    <cellStyle name="Normal 6 3 2 3 2 3 2_QR_TAB_1.4_1.5_1.11" xfId="19696" xr:uid="{00000000-0005-0000-0000-0000064D0000}"/>
    <cellStyle name="Normal 6 3 2 3 2 3_QR_TAB_1.4_1.5_1.11" xfId="19697" xr:uid="{00000000-0005-0000-0000-0000074D0000}"/>
    <cellStyle name="Normal 6 3 2 3 2 4" xfId="19698" xr:uid="{00000000-0005-0000-0000-0000084D0000}"/>
    <cellStyle name="Normal 6 3 2 3 2 4 2" xfId="19699" xr:uid="{00000000-0005-0000-0000-0000094D0000}"/>
    <cellStyle name="Normal 6 3 2 3 2 4 2 2" xfId="19700" xr:uid="{00000000-0005-0000-0000-00000A4D0000}"/>
    <cellStyle name="Normal 6 3 2 3 2 4 2_QR_TAB_1.4_1.5_1.11" xfId="19701" xr:uid="{00000000-0005-0000-0000-00000B4D0000}"/>
    <cellStyle name="Normal 6 3 2 3 2 4 3" xfId="19702" xr:uid="{00000000-0005-0000-0000-00000C4D0000}"/>
    <cellStyle name="Normal 6 3 2 3 2 4_QR_TAB_1.4_1.5_1.11" xfId="19703" xr:uid="{00000000-0005-0000-0000-00000D4D0000}"/>
    <cellStyle name="Normal 6 3 2 3 2 5" xfId="19704" xr:uid="{00000000-0005-0000-0000-00000E4D0000}"/>
    <cellStyle name="Normal 6 3 2 3 2 5 2" xfId="19705" xr:uid="{00000000-0005-0000-0000-00000F4D0000}"/>
    <cellStyle name="Normal 6 3 2 3 2 5_QR_TAB_1.4_1.5_1.11" xfId="19706" xr:uid="{00000000-0005-0000-0000-0000104D0000}"/>
    <cellStyle name="Normal 6 3 2 3 2 6" xfId="19707" xr:uid="{00000000-0005-0000-0000-0000114D0000}"/>
    <cellStyle name="Normal 6 3 2 3 2_checks flows" xfId="19708" xr:uid="{00000000-0005-0000-0000-0000124D0000}"/>
    <cellStyle name="Normal 6 3 2 3 3" xfId="19709" xr:uid="{00000000-0005-0000-0000-0000134D0000}"/>
    <cellStyle name="Normal 6 3 2 3 3 2" xfId="19710" xr:uid="{00000000-0005-0000-0000-0000144D0000}"/>
    <cellStyle name="Normal 6 3 2 3 3 2 2" xfId="19711" xr:uid="{00000000-0005-0000-0000-0000154D0000}"/>
    <cellStyle name="Normal 6 3 2 3 3 2 2 2" xfId="19712" xr:uid="{00000000-0005-0000-0000-0000164D0000}"/>
    <cellStyle name="Normal 6 3 2 3 3 2 2 2 2" xfId="19713" xr:uid="{00000000-0005-0000-0000-0000174D0000}"/>
    <cellStyle name="Normal 6 3 2 3 3 2 2 2_QR_TAB_1.4_1.5_1.11" xfId="19714" xr:uid="{00000000-0005-0000-0000-0000184D0000}"/>
    <cellStyle name="Normal 6 3 2 3 3 2 2 3" xfId="19715" xr:uid="{00000000-0005-0000-0000-0000194D0000}"/>
    <cellStyle name="Normal 6 3 2 3 3 2 2_QR_TAB_1.4_1.5_1.11" xfId="19716" xr:uid="{00000000-0005-0000-0000-00001A4D0000}"/>
    <cellStyle name="Normal 6 3 2 3 3 2 3" xfId="19717" xr:uid="{00000000-0005-0000-0000-00001B4D0000}"/>
    <cellStyle name="Normal 6 3 2 3 3 2 3 2" xfId="19718" xr:uid="{00000000-0005-0000-0000-00001C4D0000}"/>
    <cellStyle name="Normal 6 3 2 3 3 2 3_QR_TAB_1.4_1.5_1.11" xfId="19719" xr:uid="{00000000-0005-0000-0000-00001D4D0000}"/>
    <cellStyle name="Normal 6 3 2 3 3 2 4" xfId="19720" xr:uid="{00000000-0005-0000-0000-00001E4D0000}"/>
    <cellStyle name="Normal 6 3 2 3 3 2_QR_TAB_1.4_1.5_1.11" xfId="19721" xr:uid="{00000000-0005-0000-0000-00001F4D0000}"/>
    <cellStyle name="Normal 6 3 2 3 3 3" xfId="19722" xr:uid="{00000000-0005-0000-0000-0000204D0000}"/>
    <cellStyle name="Normal 6 3 2 3 3 3 2" xfId="19723" xr:uid="{00000000-0005-0000-0000-0000214D0000}"/>
    <cellStyle name="Normal 6 3 2 3 3 3 2 2" xfId="19724" xr:uid="{00000000-0005-0000-0000-0000224D0000}"/>
    <cellStyle name="Normal 6 3 2 3 3 3 2_QR_TAB_1.4_1.5_1.11" xfId="19725" xr:uid="{00000000-0005-0000-0000-0000234D0000}"/>
    <cellStyle name="Normal 6 3 2 3 3 3 3" xfId="19726" xr:uid="{00000000-0005-0000-0000-0000244D0000}"/>
    <cellStyle name="Normal 6 3 2 3 3 3_QR_TAB_1.4_1.5_1.11" xfId="19727" xr:uid="{00000000-0005-0000-0000-0000254D0000}"/>
    <cellStyle name="Normal 6 3 2 3 3 4" xfId="19728" xr:uid="{00000000-0005-0000-0000-0000264D0000}"/>
    <cellStyle name="Normal 6 3 2 3 3 4 2" xfId="19729" xr:uid="{00000000-0005-0000-0000-0000274D0000}"/>
    <cellStyle name="Normal 6 3 2 3 3 4_QR_TAB_1.4_1.5_1.11" xfId="19730" xr:uid="{00000000-0005-0000-0000-0000284D0000}"/>
    <cellStyle name="Normal 6 3 2 3 3 5" xfId="19731" xr:uid="{00000000-0005-0000-0000-0000294D0000}"/>
    <cellStyle name="Normal 6 3 2 3 3_checks flows" xfId="19732" xr:uid="{00000000-0005-0000-0000-00002A4D0000}"/>
    <cellStyle name="Normal 6 3 2 3 4" xfId="19733" xr:uid="{00000000-0005-0000-0000-00002B4D0000}"/>
    <cellStyle name="Normal 6 3 2 3 4 2" xfId="19734" xr:uid="{00000000-0005-0000-0000-00002C4D0000}"/>
    <cellStyle name="Normal 6 3 2 3 4 2 2" xfId="19735" xr:uid="{00000000-0005-0000-0000-00002D4D0000}"/>
    <cellStyle name="Normal 6 3 2 3 4 2 2 2" xfId="19736" xr:uid="{00000000-0005-0000-0000-00002E4D0000}"/>
    <cellStyle name="Normal 6 3 2 3 4 2 2_QR_TAB_1.4_1.5_1.11" xfId="19737" xr:uid="{00000000-0005-0000-0000-00002F4D0000}"/>
    <cellStyle name="Normal 6 3 2 3 4 2 3" xfId="19738" xr:uid="{00000000-0005-0000-0000-0000304D0000}"/>
    <cellStyle name="Normal 6 3 2 3 4 2_QR_TAB_1.4_1.5_1.11" xfId="19739" xr:uid="{00000000-0005-0000-0000-0000314D0000}"/>
    <cellStyle name="Normal 6 3 2 3 4 3" xfId="19740" xr:uid="{00000000-0005-0000-0000-0000324D0000}"/>
    <cellStyle name="Normal 6 3 2 3 4 3 2" xfId="19741" xr:uid="{00000000-0005-0000-0000-0000334D0000}"/>
    <cellStyle name="Normal 6 3 2 3 4 3_QR_TAB_1.4_1.5_1.11" xfId="19742" xr:uid="{00000000-0005-0000-0000-0000344D0000}"/>
    <cellStyle name="Normal 6 3 2 3 4 4" xfId="19743" xr:uid="{00000000-0005-0000-0000-0000354D0000}"/>
    <cellStyle name="Normal 6 3 2 3 4_QR_TAB_1.4_1.5_1.11" xfId="19744" xr:uid="{00000000-0005-0000-0000-0000364D0000}"/>
    <cellStyle name="Normal 6 3 2 3 5" xfId="19745" xr:uid="{00000000-0005-0000-0000-0000374D0000}"/>
    <cellStyle name="Normal 6 3 2 3 5 2" xfId="19746" xr:uid="{00000000-0005-0000-0000-0000384D0000}"/>
    <cellStyle name="Normal 6 3 2 3 5 2 2" xfId="19747" xr:uid="{00000000-0005-0000-0000-0000394D0000}"/>
    <cellStyle name="Normal 6 3 2 3 5 2 2 2" xfId="19748" xr:uid="{00000000-0005-0000-0000-00003A4D0000}"/>
    <cellStyle name="Normal 6 3 2 3 5 2 2_QR_TAB_1.4_1.5_1.11" xfId="19749" xr:uid="{00000000-0005-0000-0000-00003B4D0000}"/>
    <cellStyle name="Normal 6 3 2 3 5 2 3" xfId="19750" xr:uid="{00000000-0005-0000-0000-00003C4D0000}"/>
    <cellStyle name="Normal 6 3 2 3 5 2_QR_TAB_1.4_1.5_1.11" xfId="19751" xr:uid="{00000000-0005-0000-0000-00003D4D0000}"/>
    <cellStyle name="Normal 6 3 2 3 5_QR_TAB_1.4_1.5_1.11" xfId="19752" xr:uid="{00000000-0005-0000-0000-00003E4D0000}"/>
    <cellStyle name="Normal 6 3 2 3 6" xfId="19753" xr:uid="{00000000-0005-0000-0000-00003F4D0000}"/>
    <cellStyle name="Normal 6 3 2 3 6 2" xfId="19754" xr:uid="{00000000-0005-0000-0000-0000404D0000}"/>
    <cellStyle name="Normal 6 3 2 3 6 2 2" xfId="19755" xr:uid="{00000000-0005-0000-0000-0000414D0000}"/>
    <cellStyle name="Normal 6 3 2 3 6 2_QR_TAB_1.4_1.5_1.11" xfId="19756" xr:uid="{00000000-0005-0000-0000-0000424D0000}"/>
    <cellStyle name="Normal 6 3 2 3 6 3" xfId="19757" xr:uid="{00000000-0005-0000-0000-0000434D0000}"/>
    <cellStyle name="Normal 6 3 2 3 6_QR_TAB_1.4_1.5_1.11" xfId="19758" xr:uid="{00000000-0005-0000-0000-0000444D0000}"/>
    <cellStyle name="Normal 6 3 2 3 7" xfId="19759" xr:uid="{00000000-0005-0000-0000-0000454D0000}"/>
    <cellStyle name="Normal 6 3 2 3 7 2" xfId="19760" xr:uid="{00000000-0005-0000-0000-0000464D0000}"/>
    <cellStyle name="Normal 6 3 2 3 7_QR_TAB_1.4_1.5_1.11" xfId="19761" xr:uid="{00000000-0005-0000-0000-0000474D0000}"/>
    <cellStyle name="Normal 6 3 2 3 8" xfId="19762" xr:uid="{00000000-0005-0000-0000-0000484D0000}"/>
    <cellStyle name="Normal 6 3 2 3_checks flows" xfId="19763" xr:uid="{00000000-0005-0000-0000-0000494D0000}"/>
    <cellStyle name="Normal 6 3 2 4" xfId="19764" xr:uid="{00000000-0005-0000-0000-00004A4D0000}"/>
    <cellStyle name="Normal 6 3 2 4 2" xfId="19765" xr:uid="{00000000-0005-0000-0000-00004B4D0000}"/>
    <cellStyle name="Normal 6 3 2 4 2 2" xfId="19766" xr:uid="{00000000-0005-0000-0000-00004C4D0000}"/>
    <cellStyle name="Normal 6 3 2 4 2 2 2" xfId="19767" xr:uid="{00000000-0005-0000-0000-00004D4D0000}"/>
    <cellStyle name="Normal 6 3 2 4 2 2 2 2" xfId="19768" xr:uid="{00000000-0005-0000-0000-00004E4D0000}"/>
    <cellStyle name="Normal 6 3 2 4 2 2 2_QR_TAB_1.4_1.5_1.11" xfId="19769" xr:uid="{00000000-0005-0000-0000-00004F4D0000}"/>
    <cellStyle name="Normal 6 3 2 4 2 2 3" xfId="19770" xr:uid="{00000000-0005-0000-0000-0000504D0000}"/>
    <cellStyle name="Normal 6 3 2 4 2 2_QR_TAB_1.4_1.5_1.11" xfId="19771" xr:uid="{00000000-0005-0000-0000-0000514D0000}"/>
    <cellStyle name="Normal 6 3 2 4 2 3" xfId="19772" xr:uid="{00000000-0005-0000-0000-0000524D0000}"/>
    <cellStyle name="Normal 6 3 2 4 2 3 2" xfId="19773" xr:uid="{00000000-0005-0000-0000-0000534D0000}"/>
    <cellStyle name="Normal 6 3 2 4 2 3_QR_TAB_1.4_1.5_1.11" xfId="19774" xr:uid="{00000000-0005-0000-0000-0000544D0000}"/>
    <cellStyle name="Normal 6 3 2 4 2 4" xfId="19775" xr:uid="{00000000-0005-0000-0000-0000554D0000}"/>
    <cellStyle name="Normal 6 3 2 4 2_QR_TAB_1.4_1.5_1.11" xfId="19776" xr:uid="{00000000-0005-0000-0000-0000564D0000}"/>
    <cellStyle name="Normal 6 3 2 4 3" xfId="19777" xr:uid="{00000000-0005-0000-0000-0000574D0000}"/>
    <cellStyle name="Normal 6 3 2 4 3 2" xfId="19778" xr:uid="{00000000-0005-0000-0000-0000584D0000}"/>
    <cellStyle name="Normal 6 3 2 4 3 2 2" xfId="19779" xr:uid="{00000000-0005-0000-0000-0000594D0000}"/>
    <cellStyle name="Normal 6 3 2 4 3 2 2 2" xfId="19780" xr:uid="{00000000-0005-0000-0000-00005A4D0000}"/>
    <cellStyle name="Normal 6 3 2 4 3 2 2_QR_TAB_1.4_1.5_1.11" xfId="19781" xr:uid="{00000000-0005-0000-0000-00005B4D0000}"/>
    <cellStyle name="Normal 6 3 2 4 3 2 3" xfId="19782" xr:uid="{00000000-0005-0000-0000-00005C4D0000}"/>
    <cellStyle name="Normal 6 3 2 4 3 2_QR_TAB_1.4_1.5_1.11" xfId="19783" xr:uid="{00000000-0005-0000-0000-00005D4D0000}"/>
    <cellStyle name="Normal 6 3 2 4 3_QR_TAB_1.4_1.5_1.11" xfId="19784" xr:uid="{00000000-0005-0000-0000-00005E4D0000}"/>
    <cellStyle name="Normal 6 3 2 4 4" xfId="19785" xr:uid="{00000000-0005-0000-0000-00005F4D0000}"/>
    <cellStyle name="Normal 6 3 2 4 4 2" xfId="19786" xr:uid="{00000000-0005-0000-0000-0000604D0000}"/>
    <cellStyle name="Normal 6 3 2 4 4 2 2" xfId="19787" xr:uid="{00000000-0005-0000-0000-0000614D0000}"/>
    <cellStyle name="Normal 6 3 2 4 4 2_QR_TAB_1.4_1.5_1.11" xfId="19788" xr:uid="{00000000-0005-0000-0000-0000624D0000}"/>
    <cellStyle name="Normal 6 3 2 4 4 3" xfId="19789" xr:uid="{00000000-0005-0000-0000-0000634D0000}"/>
    <cellStyle name="Normal 6 3 2 4 4_QR_TAB_1.4_1.5_1.11" xfId="19790" xr:uid="{00000000-0005-0000-0000-0000644D0000}"/>
    <cellStyle name="Normal 6 3 2 4 5" xfId="19791" xr:uid="{00000000-0005-0000-0000-0000654D0000}"/>
    <cellStyle name="Normal 6 3 2 4 5 2" xfId="19792" xr:uid="{00000000-0005-0000-0000-0000664D0000}"/>
    <cellStyle name="Normal 6 3 2 4 5_QR_TAB_1.4_1.5_1.11" xfId="19793" xr:uid="{00000000-0005-0000-0000-0000674D0000}"/>
    <cellStyle name="Normal 6 3 2 4 6" xfId="19794" xr:uid="{00000000-0005-0000-0000-0000684D0000}"/>
    <cellStyle name="Normal 6 3 2 4_checks flows" xfId="19795" xr:uid="{00000000-0005-0000-0000-0000694D0000}"/>
    <cellStyle name="Normal 6 3 2 5" xfId="19796" xr:uid="{00000000-0005-0000-0000-00006A4D0000}"/>
    <cellStyle name="Normal 6 3 2 5 2" xfId="19797" xr:uid="{00000000-0005-0000-0000-00006B4D0000}"/>
    <cellStyle name="Normal 6 3 2 5 2 2" xfId="19798" xr:uid="{00000000-0005-0000-0000-00006C4D0000}"/>
    <cellStyle name="Normal 6 3 2 5 2 2 2" xfId="19799" xr:uid="{00000000-0005-0000-0000-00006D4D0000}"/>
    <cellStyle name="Normal 6 3 2 5 2 2 2 2" xfId="19800" xr:uid="{00000000-0005-0000-0000-00006E4D0000}"/>
    <cellStyle name="Normal 6 3 2 5 2 2 2_QR_TAB_1.4_1.5_1.11" xfId="19801" xr:uid="{00000000-0005-0000-0000-00006F4D0000}"/>
    <cellStyle name="Normal 6 3 2 5 2 2 3" xfId="19802" xr:uid="{00000000-0005-0000-0000-0000704D0000}"/>
    <cellStyle name="Normal 6 3 2 5 2 2_QR_TAB_1.4_1.5_1.11" xfId="19803" xr:uid="{00000000-0005-0000-0000-0000714D0000}"/>
    <cellStyle name="Normal 6 3 2 5 2 3" xfId="19804" xr:uid="{00000000-0005-0000-0000-0000724D0000}"/>
    <cellStyle name="Normal 6 3 2 5 2 3 2" xfId="19805" xr:uid="{00000000-0005-0000-0000-0000734D0000}"/>
    <cellStyle name="Normal 6 3 2 5 2 3_QR_TAB_1.4_1.5_1.11" xfId="19806" xr:uid="{00000000-0005-0000-0000-0000744D0000}"/>
    <cellStyle name="Normal 6 3 2 5 2 4" xfId="19807" xr:uid="{00000000-0005-0000-0000-0000754D0000}"/>
    <cellStyle name="Normal 6 3 2 5 2_QR_TAB_1.4_1.5_1.11" xfId="19808" xr:uid="{00000000-0005-0000-0000-0000764D0000}"/>
    <cellStyle name="Normal 6 3 2 5 3" xfId="19809" xr:uid="{00000000-0005-0000-0000-0000774D0000}"/>
    <cellStyle name="Normal 6 3 2 5 3 2" xfId="19810" xr:uid="{00000000-0005-0000-0000-0000784D0000}"/>
    <cellStyle name="Normal 6 3 2 5 3 2 2" xfId="19811" xr:uid="{00000000-0005-0000-0000-0000794D0000}"/>
    <cellStyle name="Normal 6 3 2 5 3 2 2 2" xfId="19812" xr:uid="{00000000-0005-0000-0000-00007A4D0000}"/>
    <cellStyle name="Normal 6 3 2 5 3 2 2_QR_TAB_1.4_1.5_1.11" xfId="19813" xr:uid="{00000000-0005-0000-0000-00007B4D0000}"/>
    <cellStyle name="Normal 6 3 2 5 3 2 3" xfId="19814" xr:uid="{00000000-0005-0000-0000-00007C4D0000}"/>
    <cellStyle name="Normal 6 3 2 5 3 2_QR_TAB_1.4_1.5_1.11" xfId="19815" xr:uid="{00000000-0005-0000-0000-00007D4D0000}"/>
    <cellStyle name="Normal 6 3 2 5 3_QR_TAB_1.4_1.5_1.11" xfId="19816" xr:uid="{00000000-0005-0000-0000-00007E4D0000}"/>
    <cellStyle name="Normal 6 3 2 5 4" xfId="19817" xr:uid="{00000000-0005-0000-0000-00007F4D0000}"/>
    <cellStyle name="Normal 6 3 2 5 4 2" xfId="19818" xr:uid="{00000000-0005-0000-0000-0000804D0000}"/>
    <cellStyle name="Normal 6 3 2 5 4 2 2" xfId="19819" xr:uid="{00000000-0005-0000-0000-0000814D0000}"/>
    <cellStyle name="Normal 6 3 2 5 4 2_QR_TAB_1.4_1.5_1.11" xfId="19820" xr:uid="{00000000-0005-0000-0000-0000824D0000}"/>
    <cellStyle name="Normal 6 3 2 5 4 3" xfId="19821" xr:uid="{00000000-0005-0000-0000-0000834D0000}"/>
    <cellStyle name="Normal 6 3 2 5 4_QR_TAB_1.4_1.5_1.11" xfId="19822" xr:uid="{00000000-0005-0000-0000-0000844D0000}"/>
    <cellStyle name="Normal 6 3 2 5 5" xfId="19823" xr:uid="{00000000-0005-0000-0000-0000854D0000}"/>
    <cellStyle name="Normal 6 3 2 5 5 2" xfId="19824" xr:uid="{00000000-0005-0000-0000-0000864D0000}"/>
    <cellStyle name="Normal 6 3 2 5 5_QR_TAB_1.4_1.5_1.11" xfId="19825" xr:uid="{00000000-0005-0000-0000-0000874D0000}"/>
    <cellStyle name="Normal 6 3 2 5 6" xfId="19826" xr:uid="{00000000-0005-0000-0000-0000884D0000}"/>
    <cellStyle name="Normal 6 3 2 5_checks flows" xfId="19827" xr:uid="{00000000-0005-0000-0000-0000894D0000}"/>
    <cellStyle name="Normal 6 3 2 6" xfId="19828" xr:uid="{00000000-0005-0000-0000-00008A4D0000}"/>
    <cellStyle name="Normal 6 3 2 6 2" xfId="19829" xr:uid="{00000000-0005-0000-0000-00008B4D0000}"/>
    <cellStyle name="Normal 6 3 2 6 2 2" xfId="19830" xr:uid="{00000000-0005-0000-0000-00008C4D0000}"/>
    <cellStyle name="Normal 6 3 2 6 2 2 2" xfId="19831" xr:uid="{00000000-0005-0000-0000-00008D4D0000}"/>
    <cellStyle name="Normal 6 3 2 6 2 2 2 2" xfId="19832" xr:uid="{00000000-0005-0000-0000-00008E4D0000}"/>
    <cellStyle name="Normal 6 3 2 6 2 2 2_QR_TAB_1.4_1.5_1.11" xfId="19833" xr:uid="{00000000-0005-0000-0000-00008F4D0000}"/>
    <cellStyle name="Normal 6 3 2 6 2 2 3" xfId="19834" xr:uid="{00000000-0005-0000-0000-0000904D0000}"/>
    <cellStyle name="Normal 6 3 2 6 2 2_QR_TAB_1.4_1.5_1.11" xfId="19835" xr:uid="{00000000-0005-0000-0000-0000914D0000}"/>
    <cellStyle name="Normal 6 3 2 6 2 3" xfId="19836" xr:uid="{00000000-0005-0000-0000-0000924D0000}"/>
    <cellStyle name="Normal 6 3 2 6 2 3 2" xfId="19837" xr:uid="{00000000-0005-0000-0000-0000934D0000}"/>
    <cellStyle name="Normal 6 3 2 6 2 3_QR_TAB_1.4_1.5_1.11" xfId="19838" xr:uid="{00000000-0005-0000-0000-0000944D0000}"/>
    <cellStyle name="Normal 6 3 2 6 2 4" xfId="19839" xr:uid="{00000000-0005-0000-0000-0000954D0000}"/>
    <cellStyle name="Normal 6 3 2 6 2_QR_TAB_1.4_1.5_1.11" xfId="19840" xr:uid="{00000000-0005-0000-0000-0000964D0000}"/>
    <cellStyle name="Normal 6 3 2 6 3" xfId="19841" xr:uid="{00000000-0005-0000-0000-0000974D0000}"/>
    <cellStyle name="Normal 6 3 2 6 3 2" xfId="19842" xr:uid="{00000000-0005-0000-0000-0000984D0000}"/>
    <cellStyle name="Normal 6 3 2 6 3 2 2" xfId="19843" xr:uid="{00000000-0005-0000-0000-0000994D0000}"/>
    <cellStyle name="Normal 6 3 2 6 3 2 2 2" xfId="19844" xr:uid="{00000000-0005-0000-0000-00009A4D0000}"/>
    <cellStyle name="Normal 6 3 2 6 3 2 2_QR_TAB_1.4_1.5_1.11" xfId="19845" xr:uid="{00000000-0005-0000-0000-00009B4D0000}"/>
    <cellStyle name="Normal 6 3 2 6 3 2 3" xfId="19846" xr:uid="{00000000-0005-0000-0000-00009C4D0000}"/>
    <cellStyle name="Normal 6 3 2 6 3 2_QR_TAB_1.4_1.5_1.11" xfId="19847" xr:uid="{00000000-0005-0000-0000-00009D4D0000}"/>
    <cellStyle name="Normal 6 3 2 6 3_QR_TAB_1.4_1.5_1.11" xfId="19848" xr:uid="{00000000-0005-0000-0000-00009E4D0000}"/>
    <cellStyle name="Normal 6 3 2 6 4" xfId="19849" xr:uid="{00000000-0005-0000-0000-00009F4D0000}"/>
    <cellStyle name="Normal 6 3 2 6 4 2" xfId="19850" xr:uid="{00000000-0005-0000-0000-0000A04D0000}"/>
    <cellStyle name="Normal 6 3 2 6 4 2 2" xfId="19851" xr:uid="{00000000-0005-0000-0000-0000A14D0000}"/>
    <cellStyle name="Normal 6 3 2 6 4 2_QR_TAB_1.4_1.5_1.11" xfId="19852" xr:uid="{00000000-0005-0000-0000-0000A24D0000}"/>
    <cellStyle name="Normal 6 3 2 6 4 3" xfId="19853" xr:uid="{00000000-0005-0000-0000-0000A34D0000}"/>
    <cellStyle name="Normal 6 3 2 6 4_QR_TAB_1.4_1.5_1.11" xfId="19854" xr:uid="{00000000-0005-0000-0000-0000A44D0000}"/>
    <cellStyle name="Normal 6 3 2 6 5" xfId="19855" xr:uid="{00000000-0005-0000-0000-0000A54D0000}"/>
    <cellStyle name="Normal 6 3 2 6 5 2" xfId="19856" xr:uid="{00000000-0005-0000-0000-0000A64D0000}"/>
    <cellStyle name="Normal 6 3 2 6 5_QR_TAB_1.4_1.5_1.11" xfId="19857" xr:uid="{00000000-0005-0000-0000-0000A74D0000}"/>
    <cellStyle name="Normal 6 3 2 6 6" xfId="19858" xr:uid="{00000000-0005-0000-0000-0000A84D0000}"/>
    <cellStyle name="Normal 6 3 2 6_checks flows" xfId="19859" xr:uid="{00000000-0005-0000-0000-0000A94D0000}"/>
    <cellStyle name="Normal 6 3 2 7" xfId="19860" xr:uid="{00000000-0005-0000-0000-0000AA4D0000}"/>
    <cellStyle name="Normal 6 3 2 7 2" xfId="19861" xr:uid="{00000000-0005-0000-0000-0000AB4D0000}"/>
    <cellStyle name="Normal 6 3 2 7 2 2" xfId="19862" xr:uid="{00000000-0005-0000-0000-0000AC4D0000}"/>
    <cellStyle name="Normal 6 3 2 7 2 2 2" xfId="19863" xr:uid="{00000000-0005-0000-0000-0000AD4D0000}"/>
    <cellStyle name="Normal 6 3 2 7 2 2 2 2" xfId="19864" xr:uid="{00000000-0005-0000-0000-0000AE4D0000}"/>
    <cellStyle name="Normal 6 3 2 7 2 2 2_QR_TAB_1.4_1.5_1.11" xfId="19865" xr:uid="{00000000-0005-0000-0000-0000AF4D0000}"/>
    <cellStyle name="Normal 6 3 2 7 2 2 3" xfId="19866" xr:uid="{00000000-0005-0000-0000-0000B04D0000}"/>
    <cellStyle name="Normal 6 3 2 7 2 2_QR_TAB_1.4_1.5_1.11" xfId="19867" xr:uid="{00000000-0005-0000-0000-0000B14D0000}"/>
    <cellStyle name="Normal 6 3 2 7 2 3" xfId="19868" xr:uid="{00000000-0005-0000-0000-0000B24D0000}"/>
    <cellStyle name="Normal 6 3 2 7 2 3 2" xfId="19869" xr:uid="{00000000-0005-0000-0000-0000B34D0000}"/>
    <cellStyle name="Normal 6 3 2 7 2 3_QR_TAB_1.4_1.5_1.11" xfId="19870" xr:uid="{00000000-0005-0000-0000-0000B44D0000}"/>
    <cellStyle name="Normal 6 3 2 7 2 4" xfId="19871" xr:uid="{00000000-0005-0000-0000-0000B54D0000}"/>
    <cellStyle name="Normal 6 3 2 7 2_QR_TAB_1.4_1.5_1.11" xfId="19872" xr:uid="{00000000-0005-0000-0000-0000B64D0000}"/>
    <cellStyle name="Normal 6 3 2 7 3" xfId="19873" xr:uid="{00000000-0005-0000-0000-0000B74D0000}"/>
    <cellStyle name="Normal 6 3 2 7 3 2" xfId="19874" xr:uid="{00000000-0005-0000-0000-0000B84D0000}"/>
    <cellStyle name="Normal 6 3 2 7 3 2 2" xfId="19875" xr:uid="{00000000-0005-0000-0000-0000B94D0000}"/>
    <cellStyle name="Normal 6 3 2 7 3 2 2 2" xfId="19876" xr:uid="{00000000-0005-0000-0000-0000BA4D0000}"/>
    <cellStyle name="Normal 6 3 2 7 3 2 2_QR_TAB_1.4_1.5_1.11" xfId="19877" xr:uid="{00000000-0005-0000-0000-0000BB4D0000}"/>
    <cellStyle name="Normal 6 3 2 7 3 2 3" xfId="19878" xr:uid="{00000000-0005-0000-0000-0000BC4D0000}"/>
    <cellStyle name="Normal 6 3 2 7 3 2_QR_TAB_1.4_1.5_1.11" xfId="19879" xr:uid="{00000000-0005-0000-0000-0000BD4D0000}"/>
    <cellStyle name="Normal 6 3 2 7 3_QR_TAB_1.4_1.5_1.11" xfId="19880" xr:uid="{00000000-0005-0000-0000-0000BE4D0000}"/>
    <cellStyle name="Normal 6 3 2 7 4" xfId="19881" xr:uid="{00000000-0005-0000-0000-0000BF4D0000}"/>
    <cellStyle name="Normal 6 3 2 7 4 2" xfId="19882" xr:uid="{00000000-0005-0000-0000-0000C04D0000}"/>
    <cellStyle name="Normal 6 3 2 7 4 2 2" xfId="19883" xr:uid="{00000000-0005-0000-0000-0000C14D0000}"/>
    <cellStyle name="Normal 6 3 2 7 4 2_QR_TAB_1.4_1.5_1.11" xfId="19884" xr:uid="{00000000-0005-0000-0000-0000C24D0000}"/>
    <cellStyle name="Normal 6 3 2 7 4 3" xfId="19885" xr:uid="{00000000-0005-0000-0000-0000C34D0000}"/>
    <cellStyle name="Normal 6 3 2 7 4_QR_TAB_1.4_1.5_1.11" xfId="19886" xr:uid="{00000000-0005-0000-0000-0000C44D0000}"/>
    <cellStyle name="Normal 6 3 2 7 5" xfId="19887" xr:uid="{00000000-0005-0000-0000-0000C54D0000}"/>
    <cellStyle name="Normal 6 3 2 7 5 2" xfId="19888" xr:uid="{00000000-0005-0000-0000-0000C64D0000}"/>
    <cellStyle name="Normal 6 3 2 7 5_QR_TAB_1.4_1.5_1.11" xfId="19889" xr:uid="{00000000-0005-0000-0000-0000C74D0000}"/>
    <cellStyle name="Normal 6 3 2 7 6" xfId="19890" xr:uid="{00000000-0005-0000-0000-0000C84D0000}"/>
    <cellStyle name="Normal 6 3 2 7_checks flows" xfId="19891" xr:uid="{00000000-0005-0000-0000-0000C94D0000}"/>
    <cellStyle name="Normal 6 3 2 8" xfId="19892" xr:uid="{00000000-0005-0000-0000-0000CA4D0000}"/>
    <cellStyle name="Normal 6 3 2 8 2" xfId="19893" xr:uid="{00000000-0005-0000-0000-0000CB4D0000}"/>
    <cellStyle name="Normal 6 3 2 8 2 2" xfId="19894" xr:uid="{00000000-0005-0000-0000-0000CC4D0000}"/>
    <cellStyle name="Normal 6 3 2 8 2 2 2" xfId="19895" xr:uid="{00000000-0005-0000-0000-0000CD4D0000}"/>
    <cellStyle name="Normal 6 3 2 8 2 2 2 2" xfId="19896" xr:uid="{00000000-0005-0000-0000-0000CE4D0000}"/>
    <cellStyle name="Normal 6 3 2 8 2 2 2_QR_TAB_1.4_1.5_1.11" xfId="19897" xr:uid="{00000000-0005-0000-0000-0000CF4D0000}"/>
    <cellStyle name="Normal 6 3 2 8 2 2 3" xfId="19898" xr:uid="{00000000-0005-0000-0000-0000D04D0000}"/>
    <cellStyle name="Normal 6 3 2 8 2 2_QR_TAB_1.4_1.5_1.11" xfId="19899" xr:uid="{00000000-0005-0000-0000-0000D14D0000}"/>
    <cellStyle name="Normal 6 3 2 8 2 3" xfId="19900" xr:uid="{00000000-0005-0000-0000-0000D24D0000}"/>
    <cellStyle name="Normal 6 3 2 8 2 3 2" xfId="19901" xr:uid="{00000000-0005-0000-0000-0000D34D0000}"/>
    <cellStyle name="Normal 6 3 2 8 2 3_QR_TAB_1.4_1.5_1.11" xfId="19902" xr:uid="{00000000-0005-0000-0000-0000D44D0000}"/>
    <cellStyle name="Normal 6 3 2 8 2 4" xfId="19903" xr:uid="{00000000-0005-0000-0000-0000D54D0000}"/>
    <cellStyle name="Normal 6 3 2 8 2_QR_TAB_1.4_1.5_1.11" xfId="19904" xr:uid="{00000000-0005-0000-0000-0000D64D0000}"/>
    <cellStyle name="Normal 6 3 2 8 3" xfId="19905" xr:uid="{00000000-0005-0000-0000-0000D74D0000}"/>
    <cellStyle name="Normal 6 3 2 8 3 2" xfId="19906" xr:uid="{00000000-0005-0000-0000-0000D84D0000}"/>
    <cellStyle name="Normal 6 3 2 8 3 2 2" xfId="19907" xr:uid="{00000000-0005-0000-0000-0000D94D0000}"/>
    <cellStyle name="Normal 6 3 2 8 3 2_QR_TAB_1.4_1.5_1.11" xfId="19908" xr:uid="{00000000-0005-0000-0000-0000DA4D0000}"/>
    <cellStyle name="Normal 6 3 2 8 3 3" xfId="19909" xr:uid="{00000000-0005-0000-0000-0000DB4D0000}"/>
    <cellStyle name="Normal 6 3 2 8 3_QR_TAB_1.4_1.5_1.11" xfId="19910" xr:uid="{00000000-0005-0000-0000-0000DC4D0000}"/>
    <cellStyle name="Normal 6 3 2 8 4" xfId="19911" xr:uid="{00000000-0005-0000-0000-0000DD4D0000}"/>
    <cellStyle name="Normal 6 3 2 8 4 2" xfId="19912" xr:uid="{00000000-0005-0000-0000-0000DE4D0000}"/>
    <cellStyle name="Normal 6 3 2 8 4_QR_TAB_1.4_1.5_1.11" xfId="19913" xr:uid="{00000000-0005-0000-0000-0000DF4D0000}"/>
    <cellStyle name="Normal 6 3 2 8 5" xfId="19914" xr:uid="{00000000-0005-0000-0000-0000E04D0000}"/>
    <cellStyle name="Normal 6 3 2 8_checks flows" xfId="19915" xr:uid="{00000000-0005-0000-0000-0000E14D0000}"/>
    <cellStyle name="Normal 6 3 2 9" xfId="19916" xr:uid="{00000000-0005-0000-0000-0000E24D0000}"/>
    <cellStyle name="Normal 6 3 2 9 2" xfId="19917" xr:uid="{00000000-0005-0000-0000-0000E34D0000}"/>
    <cellStyle name="Normal 6 3 2 9 2 2" xfId="19918" xr:uid="{00000000-0005-0000-0000-0000E44D0000}"/>
    <cellStyle name="Normal 6 3 2 9 2 2 2" xfId="19919" xr:uid="{00000000-0005-0000-0000-0000E54D0000}"/>
    <cellStyle name="Normal 6 3 2 9 2 2_QR_TAB_1.4_1.5_1.11" xfId="19920" xr:uid="{00000000-0005-0000-0000-0000E64D0000}"/>
    <cellStyle name="Normal 6 3 2 9 2 3" xfId="19921" xr:uid="{00000000-0005-0000-0000-0000E74D0000}"/>
    <cellStyle name="Normal 6 3 2 9 2_QR_TAB_1.4_1.5_1.11" xfId="19922" xr:uid="{00000000-0005-0000-0000-0000E84D0000}"/>
    <cellStyle name="Normal 6 3 2 9 3" xfId="19923" xr:uid="{00000000-0005-0000-0000-0000E94D0000}"/>
    <cellStyle name="Normal 6 3 2 9 3 2" xfId="19924" xr:uid="{00000000-0005-0000-0000-0000EA4D0000}"/>
    <cellStyle name="Normal 6 3 2 9 3_QR_TAB_1.4_1.5_1.11" xfId="19925" xr:uid="{00000000-0005-0000-0000-0000EB4D0000}"/>
    <cellStyle name="Normal 6 3 2 9 4" xfId="19926" xr:uid="{00000000-0005-0000-0000-0000EC4D0000}"/>
    <cellStyle name="Normal 6 3 2 9_QR_TAB_1.4_1.5_1.11" xfId="19927" xr:uid="{00000000-0005-0000-0000-0000ED4D0000}"/>
    <cellStyle name="Normal 6 3 2_checks flows" xfId="19928" xr:uid="{00000000-0005-0000-0000-0000EE4D0000}"/>
    <cellStyle name="Normal 6 3 3" xfId="19929" xr:uid="{00000000-0005-0000-0000-0000EF4D0000}"/>
    <cellStyle name="Normal 6 3 3 10" xfId="19930" xr:uid="{00000000-0005-0000-0000-0000F04D0000}"/>
    <cellStyle name="Normal 6 3 3 10 2" xfId="19931" xr:uid="{00000000-0005-0000-0000-0000F14D0000}"/>
    <cellStyle name="Normal 6 3 3 10 2 2" xfId="19932" xr:uid="{00000000-0005-0000-0000-0000F24D0000}"/>
    <cellStyle name="Normal 6 3 3 10 2_QR_TAB_1.4_1.5_1.11" xfId="19933" xr:uid="{00000000-0005-0000-0000-0000F34D0000}"/>
    <cellStyle name="Normal 6 3 3 10 3" xfId="19934" xr:uid="{00000000-0005-0000-0000-0000F44D0000}"/>
    <cellStyle name="Normal 6 3 3 10_QR_TAB_1.4_1.5_1.11" xfId="19935" xr:uid="{00000000-0005-0000-0000-0000F54D0000}"/>
    <cellStyle name="Normal 6 3 3 11" xfId="19936" xr:uid="{00000000-0005-0000-0000-0000F64D0000}"/>
    <cellStyle name="Normal 6 3 3 11 2" xfId="19937" xr:uid="{00000000-0005-0000-0000-0000F74D0000}"/>
    <cellStyle name="Normal 6 3 3 11_QR_TAB_1.4_1.5_1.11" xfId="19938" xr:uid="{00000000-0005-0000-0000-0000F84D0000}"/>
    <cellStyle name="Normal 6 3 3 12" xfId="19939" xr:uid="{00000000-0005-0000-0000-0000F94D0000}"/>
    <cellStyle name="Normal 6 3 3 2" xfId="19940" xr:uid="{00000000-0005-0000-0000-0000FA4D0000}"/>
    <cellStyle name="Normal 6 3 3 2 2" xfId="19941" xr:uid="{00000000-0005-0000-0000-0000FB4D0000}"/>
    <cellStyle name="Normal 6 3 3 2 2 2" xfId="19942" xr:uid="{00000000-0005-0000-0000-0000FC4D0000}"/>
    <cellStyle name="Normal 6 3 3 2 2 2 2" xfId="19943" xr:uid="{00000000-0005-0000-0000-0000FD4D0000}"/>
    <cellStyle name="Normal 6 3 3 2 2 2 2 2" xfId="19944" xr:uid="{00000000-0005-0000-0000-0000FE4D0000}"/>
    <cellStyle name="Normal 6 3 3 2 2 2 2 2 2" xfId="19945" xr:uid="{00000000-0005-0000-0000-0000FF4D0000}"/>
    <cellStyle name="Normal 6 3 3 2 2 2 2 2_QR_TAB_1.4_1.5_1.11" xfId="19946" xr:uid="{00000000-0005-0000-0000-0000004E0000}"/>
    <cellStyle name="Normal 6 3 3 2 2 2 2 3" xfId="19947" xr:uid="{00000000-0005-0000-0000-0000014E0000}"/>
    <cellStyle name="Normal 6 3 3 2 2 2 2_QR_TAB_1.4_1.5_1.11" xfId="19948" xr:uid="{00000000-0005-0000-0000-0000024E0000}"/>
    <cellStyle name="Normal 6 3 3 2 2 2 3" xfId="19949" xr:uid="{00000000-0005-0000-0000-0000034E0000}"/>
    <cellStyle name="Normal 6 3 3 2 2 2 3 2" xfId="19950" xr:uid="{00000000-0005-0000-0000-0000044E0000}"/>
    <cellStyle name="Normal 6 3 3 2 2 2 3_QR_TAB_1.4_1.5_1.11" xfId="19951" xr:uid="{00000000-0005-0000-0000-0000054E0000}"/>
    <cellStyle name="Normal 6 3 3 2 2 2 4" xfId="19952" xr:uid="{00000000-0005-0000-0000-0000064E0000}"/>
    <cellStyle name="Normal 6 3 3 2 2 2_QR_TAB_1.4_1.5_1.11" xfId="19953" xr:uid="{00000000-0005-0000-0000-0000074E0000}"/>
    <cellStyle name="Normal 6 3 3 2 2 3" xfId="19954" xr:uid="{00000000-0005-0000-0000-0000084E0000}"/>
    <cellStyle name="Normal 6 3 3 2 2 3 2" xfId="19955" xr:uid="{00000000-0005-0000-0000-0000094E0000}"/>
    <cellStyle name="Normal 6 3 3 2 2 3 2 2" xfId="19956" xr:uid="{00000000-0005-0000-0000-00000A4E0000}"/>
    <cellStyle name="Normal 6 3 3 2 2 3 2 2 2" xfId="19957" xr:uid="{00000000-0005-0000-0000-00000B4E0000}"/>
    <cellStyle name="Normal 6 3 3 2 2 3 2 2_QR_TAB_1.4_1.5_1.11" xfId="19958" xr:uid="{00000000-0005-0000-0000-00000C4E0000}"/>
    <cellStyle name="Normal 6 3 3 2 2 3 2 3" xfId="19959" xr:uid="{00000000-0005-0000-0000-00000D4E0000}"/>
    <cellStyle name="Normal 6 3 3 2 2 3 2_QR_TAB_1.4_1.5_1.11" xfId="19960" xr:uid="{00000000-0005-0000-0000-00000E4E0000}"/>
    <cellStyle name="Normal 6 3 3 2 2 3_QR_TAB_1.4_1.5_1.11" xfId="19961" xr:uid="{00000000-0005-0000-0000-00000F4E0000}"/>
    <cellStyle name="Normal 6 3 3 2 2 4" xfId="19962" xr:uid="{00000000-0005-0000-0000-0000104E0000}"/>
    <cellStyle name="Normal 6 3 3 2 2 4 2" xfId="19963" xr:uid="{00000000-0005-0000-0000-0000114E0000}"/>
    <cellStyle name="Normal 6 3 3 2 2 4 2 2" xfId="19964" xr:uid="{00000000-0005-0000-0000-0000124E0000}"/>
    <cellStyle name="Normal 6 3 3 2 2 4 2_QR_TAB_1.4_1.5_1.11" xfId="19965" xr:uid="{00000000-0005-0000-0000-0000134E0000}"/>
    <cellStyle name="Normal 6 3 3 2 2 4 3" xfId="19966" xr:uid="{00000000-0005-0000-0000-0000144E0000}"/>
    <cellStyle name="Normal 6 3 3 2 2 4_QR_TAB_1.4_1.5_1.11" xfId="19967" xr:uid="{00000000-0005-0000-0000-0000154E0000}"/>
    <cellStyle name="Normal 6 3 3 2 2 5" xfId="19968" xr:uid="{00000000-0005-0000-0000-0000164E0000}"/>
    <cellStyle name="Normal 6 3 3 2 2 5 2" xfId="19969" xr:uid="{00000000-0005-0000-0000-0000174E0000}"/>
    <cellStyle name="Normal 6 3 3 2 2 5_QR_TAB_1.4_1.5_1.11" xfId="19970" xr:uid="{00000000-0005-0000-0000-0000184E0000}"/>
    <cellStyle name="Normal 6 3 3 2 2 6" xfId="19971" xr:uid="{00000000-0005-0000-0000-0000194E0000}"/>
    <cellStyle name="Normal 6 3 3 2 2_checks flows" xfId="19972" xr:uid="{00000000-0005-0000-0000-00001A4E0000}"/>
    <cellStyle name="Normal 6 3 3 2 3" xfId="19973" xr:uid="{00000000-0005-0000-0000-00001B4E0000}"/>
    <cellStyle name="Normal 6 3 3 2 3 2" xfId="19974" xr:uid="{00000000-0005-0000-0000-00001C4E0000}"/>
    <cellStyle name="Normal 6 3 3 2 3 2 2" xfId="19975" xr:uid="{00000000-0005-0000-0000-00001D4E0000}"/>
    <cellStyle name="Normal 6 3 3 2 3 2 2 2" xfId="19976" xr:uid="{00000000-0005-0000-0000-00001E4E0000}"/>
    <cellStyle name="Normal 6 3 3 2 3 2 2 2 2" xfId="19977" xr:uid="{00000000-0005-0000-0000-00001F4E0000}"/>
    <cellStyle name="Normal 6 3 3 2 3 2 2 2_QR_TAB_1.4_1.5_1.11" xfId="19978" xr:uid="{00000000-0005-0000-0000-0000204E0000}"/>
    <cellStyle name="Normal 6 3 3 2 3 2 2 3" xfId="19979" xr:uid="{00000000-0005-0000-0000-0000214E0000}"/>
    <cellStyle name="Normal 6 3 3 2 3 2 2_QR_TAB_1.4_1.5_1.11" xfId="19980" xr:uid="{00000000-0005-0000-0000-0000224E0000}"/>
    <cellStyle name="Normal 6 3 3 2 3 2 3" xfId="19981" xr:uid="{00000000-0005-0000-0000-0000234E0000}"/>
    <cellStyle name="Normal 6 3 3 2 3 2 3 2" xfId="19982" xr:uid="{00000000-0005-0000-0000-0000244E0000}"/>
    <cellStyle name="Normal 6 3 3 2 3 2 3_QR_TAB_1.4_1.5_1.11" xfId="19983" xr:uid="{00000000-0005-0000-0000-0000254E0000}"/>
    <cellStyle name="Normal 6 3 3 2 3 2 4" xfId="19984" xr:uid="{00000000-0005-0000-0000-0000264E0000}"/>
    <cellStyle name="Normal 6 3 3 2 3 2_QR_TAB_1.4_1.5_1.11" xfId="19985" xr:uid="{00000000-0005-0000-0000-0000274E0000}"/>
    <cellStyle name="Normal 6 3 3 2 3 3" xfId="19986" xr:uid="{00000000-0005-0000-0000-0000284E0000}"/>
    <cellStyle name="Normal 6 3 3 2 3 3 2" xfId="19987" xr:uid="{00000000-0005-0000-0000-0000294E0000}"/>
    <cellStyle name="Normal 6 3 3 2 3 3 2 2" xfId="19988" xr:uid="{00000000-0005-0000-0000-00002A4E0000}"/>
    <cellStyle name="Normal 6 3 3 2 3 3 2_QR_TAB_1.4_1.5_1.11" xfId="19989" xr:uid="{00000000-0005-0000-0000-00002B4E0000}"/>
    <cellStyle name="Normal 6 3 3 2 3 3 3" xfId="19990" xr:uid="{00000000-0005-0000-0000-00002C4E0000}"/>
    <cellStyle name="Normal 6 3 3 2 3 3_QR_TAB_1.4_1.5_1.11" xfId="19991" xr:uid="{00000000-0005-0000-0000-00002D4E0000}"/>
    <cellStyle name="Normal 6 3 3 2 3 4" xfId="19992" xr:uid="{00000000-0005-0000-0000-00002E4E0000}"/>
    <cellStyle name="Normal 6 3 3 2 3 4 2" xfId="19993" xr:uid="{00000000-0005-0000-0000-00002F4E0000}"/>
    <cellStyle name="Normal 6 3 3 2 3 4_QR_TAB_1.4_1.5_1.11" xfId="19994" xr:uid="{00000000-0005-0000-0000-0000304E0000}"/>
    <cellStyle name="Normal 6 3 3 2 3 5" xfId="19995" xr:uid="{00000000-0005-0000-0000-0000314E0000}"/>
    <cellStyle name="Normal 6 3 3 2 3_checks flows" xfId="19996" xr:uid="{00000000-0005-0000-0000-0000324E0000}"/>
    <cellStyle name="Normal 6 3 3 2 4" xfId="19997" xr:uid="{00000000-0005-0000-0000-0000334E0000}"/>
    <cellStyle name="Normal 6 3 3 2 4 2" xfId="19998" xr:uid="{00000000-0005-0000-0000-0000344E0000}"/>
    <cellStyle name="Normal 6 3 3 2 4 2 2" xfId="19999" xr:uid="{00000000-0005-0000-0000-0000354E0000}"/>
    <cellStyle name="Normal 6 3 3 2 4 2 2 2" xfId="20000" xr:uid="{00000000-0005-0000-0000-0000364E0000}"/>
    <cellStyle name="Normal 6 3 3 2 4 2 2_QR_TAB_1.4_1.5_1.11" xfId="20001" xr:uid="{00000000-0005-0000-0000-0000374E0000}"/>
    <cellStyle name="Normal 6 3 3 2 4 2 3" xfId="20002" xr:uid="{00000000-0005-0000-0000-0000384E0000}"/>
    <cellStyle name="Normal 6 3 3 2 4 2_QR_TAB_1.4_1.5_1.11" xfId="20003" xr:uid="{00000000-0005-0000-0000-0000394E0000}"/>
    <cellStyle name="Normal 6 3 3 2 4 3" xfId="20004" xr:uid="{00000000-0005-0000-0000-00003A4E0000}"/>
    <cellStyle name="Normal 6 3 3 2 4 3 2" xfId="20005" xr:uid="{00000000-0005-0000-0000-00003B4E0000}"/>
    <cellStyle name="Normal 6 3 3 2 4 3_QR_TAB_1.4_1.5_1.11" xfId="20006" xr:uid="{00000000-0005-0000-0000-00003C4E0000}"/>
    <cellStyle name="Normal 6 3 3 2 4 4" xfId="20007" xr:uid="{00000000-0005-0000-0000-00003D4E0000}"/>
    <cellStyle name="Normal 6 3 3 2 4_QR_TAB_1.4_1.5_1.11" xfId="20008" xr:uid="{00000000-0005-0000-0000-00003E4E0000}"/>
    <cellStyle name="Normal 6 3 3 2 5" xfId="20009" xr:uid="{00000000-0005-0000-0000-00003F4E0000}"/>
    <cellStyle name="Normal 6 3 3 2 5 2" xfId="20010" xr:uid="{00000000-0005-0000-0000-0000404E0000}"/>
    <cellStyle name="Normal 6 3 3 2 5 2 2" xfId="20011" xr:uid="{00000000-0005-0000-0000-0000414E0000}"/>
    <cellStyle name="Normal 6 3 3 2 5 2 2 2" xfId="20012" xr:uid="{00000000-0005-0000-0000-0000424E0000}"/>
    <cellStyle name="Normal 6 3 3 2 5 2 2_QR_TAB_1.4_1.5_1.11" xfId="20013" xr:uid="{00000000-0005-0000-0000-0000434E0000}"/>
    <cellStyle name="Normal 6 3 3 2 5 2 3" xfId="20014" xr:uid="{00000000-0005-0000-0000-0000444E0000}"/>
    <cellStyle name="Normal 6 3 3 2 5 2_QR_TAB_1.4_1.5_1.11" xfId="20015" xr:uid="{00000000-0005-0000-0000-0000454E0000}"/>
    <cellStyle name="Normal 6 3 3 2 5_QR_TAB_1.4_1.5_1.11" xfId="20016" xr:uid="{00000000-0005-0000-0000-0000464E0000}"/>
    <cellStyle name="Normal 6 3 3 2 6" xfId="20017" xr:uid="{00000000-0005-0000-0000-0000474E0000}"/>
    <cellStyle name="Normal 6 3 3 2 6 2" xfId="20018" xr:uid="{00000000-0005-0000-0000-0000484E0000}"/>
    <cellStyle name="Normal 6 3 3 2 6 2 2" xfId="20019" xr:uid="{00000000-0005-0000-0000-0000494E0000}"/>
    <cellStyle name="Normal 6 3 3 2 6 2_QR_TAB_1.4_1.5_1.11" xfId="20020" xr:uid="{00000000-0005-0000-0000-00004A4E0000}"/>
    <cellStyle name="Normal 6 3 3 2 6 3" xfId="20021" xr:uid="{00000000-0005-0000-0000-00004B4E0000}"/>
    <cellStyle name="Normal 6 3 3 2 6_QR_TAB_1.4_1.5_1.11" xfId="20022" xr:uid="{00000000-0005-0000-0000-00004C4E0000}"/>
    <cellStyle name="Normal 6 3 3 2 7" xfId="20023" xr:uid="{00000000-0005-0000-0000-00004D4E0000}"/>
    <cellStyle name="Normal 6 3 3 2 7 2" xfId="20024" xr:uid="{00000000-0005-0000-0000-00004E4E0000}"/>
    <cellStyle name="Normal 6 3 3 2 7_QR_TAB_1.4_1.5_1.11" xfId="20025" xr:uid="{00000000-0005-0000-0000-00004F4E0000}"/>
    <cellStyle name="Normal 6 3 3 2 8" xfId="20026" xr:uid="{00000000-0005-0000-0000-0000504E0000}"/>
    <cellStyle name="Normal 6 3 3 2_checks flows" xfId="20027" xr:uid="{00000000-0005-0000-0000-0000514E0000}"/>
    <cellStyle name="Normal 6 3 3 3" xfId="20028" xr:uid="{00000000-0005-0000-0000-0000524E0000}"/>
    <cellStyle name="Normal 6 3 3 3 2" xfId="20029" xr:uid="{00000000-0005-0000-0000-0000534E0000}"/>
    <cellStyle name="Normal 6 3 3 3 2 2" xfId="20030" xr:uid="{00000000-0005-0000-0000-0000544E0000}"/>
    <cellStyle name="Normal 6 3 3 3 2 2 2" xfId="20031" xr:uid="{00000000-0005-0000-0000-0000554E0000}"/>
    <cellStyle name="Normal 6 3 3 3 2 2 2 2" xfId="20032" xr:uid="{00000000-0005-0000-0000-0000564E0000}"/>
    <cellStyle name="Normal 6 3 3 3 2 2 2_QR_TAB_1.4_1.5_1.11" xfId="20033" xr:uid="{00000000-0005-0000-0000-0000574E0000}"/>
    <cellStyle name="Normal 6 3 3 3 2 2 3" xfId="20034" xr:uid="{00000000-0005-0000-0000-0000584E0000}"/>
    <cellStyle name="Normal 6 3 3 3 2 2_QR_TAB_1.4_1.5_1.11" xfId="20035" xr:uid="{00000000-0005-0000-0000-0000594E0000}"/>
    <cellStyle name="Normal 6 3 3 3 2 3" xfId="20036" xr:uid="{00000000-0005-0000-0000-00005A4E0000}"/>
    <cellStyle name="Normal 6 3 3 3 2 3 2" xfId="20037" xr:uid="{00000000-0005-0000-0000-00005B4E0000}"/>
    <cellStyle name="Normal 6 3 3 3 2 3_QR_TAB_1.4_1.5_1.11" xfId="20038" xr:uid="{00000000-0005-0000-0000-00005C4E0000}"/>
    <cellStyle name="Normal 6 3 3 3 2 4" xfId="20039" xr:uid="{00000000-0005-0000-0000-00005D4E0000}"/>
    <cellStyle name="Normal 6 3 3 3 2_QR_TAB_1.4_1.5_1.11" xfId="20040" xr:uid="{00000000-0005-0000-0000-00005E4E0000}"/>
    <cellStyle name="Normal 6 3 3 3 3" xfId="20041" xr:uid="{00000000-0005-0000-0000-00005F4E0000}"/>
    <cellStyle name="Normal 6 3 3 3 3 2" xfId="20042" xr:uid="{00000000-0005-0000-0000-0000604E0000}"/>
    <cellStyle name="Normal 6 3 3 3 3 2 2" xfId="20043" xr:uid="{00000000-0005-0000-0000-0000614E0000}"/>
    <cellStyle name="Normal 6 3 3 3 3 2 2 2" xfId="20044" xr:uid="{00000000-0005-0000-0000-0000624E0000}"/>
    <cellStyle name="Normal 6 3 3 3 3 2 2_QR_TAB_1.4_1.5_1.11" xfId="20045" xr:uid="{00000000-0005-0000-0000-0000634E0000}"/>
    <cellStyle name="Normal 6 3 3 3 3 2 3" xfId="20046" xr:uid="{00000000-0005-0000-0000-0000644E0000}"/>
    <cellStyle name="Normal 6 3 3 3 3 2_QR_TAB_1.4_1.5_1.11" xfId="20047" xr:uid="{00000000-0005-0000-0000-0000654E0000}"/>
    <cellStyle name="Normal 6 3 3 3 3_QR_TAB_1.4_1.5_1.11" xfId="20048" xr:uid="{00000000-0005-0000-0000-0000664E0000}"/>
    <cellStyle name="Normal 6 3 3 3 4" xfId="20049" xr:uid="{00000000-0005-0000-0000-0000674E0000}"/>
    <cellStyle name="Normal 6 3 3 3 4 2" xfId="20050" xr:uid="{00000000-0005-0000-0000-0000684E0000}"/>
    <cellStyle name="Normal 6 3 3 3 4 2 2" xfId="20051" xr:uid="{00000000-0005-0000-0000-0000694E0000}"/>
    <cellStyle name="Normal 6 3 3 3 4 2_QR_TAB_1.4_1.5_1.11" xfId="20052" xr:uid="{00000000-0005-0000-0000-00006A4E0000}"/>
    <cellStyle name="Normal 6 3 3 3 4 3" xfId="20053" xr:uid="{00000000-0005-0000-0000-00006B4E0000}"/>
    <cellStyle name="Normal 6 3 3 3 4_QR_TAB_1.4_1.5_1.11" xfId="20054" xr:uid="{00000000-0005-0000-0000-00006C4E0000}"/>
    <cellStyle name="Normal 6 3 3 3 5" xfId="20055" xr:uid="{00000000-0005-0000-0000-00006D4E0000}"/>
    <cellStyle name="Normal 6 3 3 3 5 2" xfId="20056" xr:uid="{00000000-0005-0000-0000-00006E4E0000}"/>
    <cellStyle name="Normal 6 3 3 3 5_QR_TAB_1.4_1.5_1.11" xfId="20057" xr:uid="{00000000-0005-0000-0000-00006F4E0000}"/>
    <cellStyle name="Normal 6 3 3 3 6" xfId="20058" xr:uid="{00000000-0005-0000-0000-0000704E0000}"/>
    <cellStyle name="Normal 6 3 3 3_checks flows" xfId="20059" xr:uid="{00000000-0005-0000-0000-0000714E0000}"/>
    <cellStyle name="Normal 6 3 3 4" xfId="20060" xr:uid="{00000000-0005-0000-0000-0000724E0000}"/>
    <cellStyle name="Normal 6 3 3 4 2" xfId="20061" xr:uid="{00000000-0005-0000-0000-0000734E0000}"/>
    <cellStyle name="Normal 6 3 3 4 2 2" xfId="20062" xr:uid="{00000000-0005-0000-0000-0000744E0000}"/>
    <cellStyle name="Normal 6 3 3 4 2 2 2" xfId="20063" xr:uid="{00000000-0005-0000-0000-0000754E0000}"/>
    <cellStyle name="Normal 6 3 3 4 2 2 2 2" xfId="20064" xr:uid="{00000000-0005-0000-0000-0000764E0000}"/>
    <cellStyle name="Normal 6 3 3 4 2 2 2_QR_TAB_1.4_1.5_1.11" xfId="20065" xr:uid="{00000000-0005-0000-0000-0000774E0000}"/>
    <cellStyle name="Normal 6 3 3 4 2 2 3" xfId="20066" xr:uid="{00000000-0005-0000-0000-0000784E0000}"/>
    <cellStyle name="Normal 6 3 3 4 2 2_QR_TAB_1.4_1.5_1.11" xfId="20067" xr:uid="{00000000-0005-0000-0000-0000794E0000}"/>
    <cellStyle name="Normal 6 3 3 4 2 3" xfId="20068" xr:uid="{00000000-0005-0000-0000-00007A4E0000}"/>
    <cellStyle name="Normal 6 3 3 4 2 3 2" xfId="20069" xr:uid="{00000000-0005-0000-0000-00007B4E0000}"/>
    <cellStyle name="Normal 6 3 3 4 2 3_QR_TAB_1.4_1.5_1.11" xfId="20070" xr:uid="{00000000-0005-0000-0000-00007C4E0000}"/>
    <cellStyle name="Normal 6 3 3 4 2 4" xfId="20071" xr:uid="{00000000-0005-0000-0000-00007D4E0000}"/>
    <cellStyle name="Normal 6 3 3 4 2_QR_TAB_1.4_1.5_1.11" xfId="20072" xr:uid="{00000000-0005-0000-0000-00007E4E0000}"/>
    <cellStyle name="Normal 6 3 3 4 3" xfId="20073" xr:uid="{00000000-0005-0000-0000-00007F4E0000}"/>
    <cellStyle name="Normal 6 3 3 4 3 2" xfId="20074" xr:uid="{00000000-0005-0000-0000-0000804E0000}"/>
    <cellStyle name="Normal 6 3 3 4 3 2 2" xfId="20075" xr:uid="{00000000-0005-0000-0000-0000814E0000}"/>
    <cellStyle name="Normal 6 3 3 4 3 2 2 2" xfId="20076" xr:uid="{00000000-0005-0000-0000-0000824E0000}"/>
    <cellStyle name="Normal 6 3 3 4 3 2 2_QR_TAB_1.4_1.5_1.11" xfId="20077" xr:uid="{00000000-0005-0000-0000-0000834E0000}"/>
    <cellStyle name="Normal 6 3 3 4 3 2 3" xfId="20078" xr:uid="{00000000-0005-0000-0000-0000844E0000}"/>
    <cellStyle name="Normal 6 3 3 4 3 2_QR_TAB_1.4_1.5_1.11" xfId="20079" xr:uid="{00000000-0005-0000-0000-0000854E0000}"/>
    <cellStyle name="Normal 6 3 3 4 3_QR_TAB_1.4_1.5_1.11" xfId="20080" xr:uid="{00000000-0005-0000-0000-0000864E0000}"/>
    <cellStyle name="Normal 6 3 3 4 4" xfId="20081" xr:uid="{00000000-0005-0000-0000-0000874E0000}"/>
    <cellStyle name="Normal 6 3 3 4 4 2" xfId="20082" xr:uid="{00000000-0005-0000-0000-0000884E0000}"/>
    <cellStyle name="Normal 6 3 3 4 4 2 2" xfId="20083" xr:uid="{00000000-0005-0000-0000-0000894E0000}"/>
    <cellStyle name="Normal 6 3 3 4 4 2_QR_TAB_1.4_1.5_1.11" xfId="20084" xr:uid="{00000000-0005-0000-0000-00008A4E0000}"/>
    <cellStyle name="Normal 6 3 3 4 4 3" xfId="20085" xr:uid="{00000000-0005-0000-0000-00008B4E0000}"/>
    <cellStyle name="Normal 6 3 3 4 4_QR_TAB_1.4_1.5_1.11" xfId="20086" xr:uid="{00000000-0005-0000-0000-00008C4E0000}"/>
    <cellStyle name="Normal 6 3 3 4 5" xfId="20087" xr:uid="{00000000-0005-0000-0000-00008D4E0000}"/>
    <cellStyle name="Normal 6 3 3 4 5 2" xfId="20088" xr:uid="{00000000-0005-0000-0000-00008E4E0000}"/>
    <cellStyle name="Normal 6 3 3 4 5_QR_TAB_1.4_1.5_1.11" xfId="20089" xr:uid="{00000000-0005-0000-0000-00008F4E0000}"/>
    <cellStyle name="Normal 6 3 3 4 6" xfId="20090" xr:uid="{00000000-0005-0000-0000-0000904E0000}"/>
    <cellStyle name="Normal 6 3 3 4_checks flows" xfId="20091" xr:uid="{00000000-0005-0000-0000-0000914E0000}"/>
    <cellStyle name="Normal 6 3 3 5" xfId="20092" xr:uid="{00000000-0005-0000-0000-0000924E0000}"/>
    <cellStyle name="Normal 6 3 3 5 2" xfId="20093" xr:uid="{00000000-0005-0000-0000-0000934E0000}"/>
    <cellStyle name="Normal 6 3 3 5 2 2" xfId="20094" xr:uid="{00000000-0005-0000-0000-0000944E0000}"/>
    <cellStyle name="Normal 6 3 3 5 2 2 2" xfId="20095" xr:uid="{00000000-0005-0000-0000-0000954E0000}"/>
    <cellStyle name="Normal 6 3 3 5 2 2 2 2" xfId="20096" xr:uid="{00000000-0005-0000-0000-0000964E0000}"/>
    <cellStyle name="Normal 6 3 3 5 2 2 2_QR_TAB_1.4_1.5_1.11" xfId="20097" xr:uid="{00000000-0005-0000-0000-0000974E0000}"/>
    <cellStyle name="Normal 6 3 3 5 2 2 3" xfId="20098" xr:uid="{00000000-0005-0000-0000-0000984E0000}"/>
    <cellStyle name="Normal 6 3 3 5 2 2_QR_TAB_1.4_1.5_1.11" xfId="20099" xr:uid="{00000000-0005-0000-0000-0000994E0000}"/>
    <cellStyle name="Normal 6 3 3 5 2 3" xfId="20100" xr:uid="{00000000-0005-0000-0000-00009A4E0000}"/>
    <cellStyle name="Normal 6 3 3 5 2 3 2" xfId="20101" xr:uid="{00000000-0005-0000-0000-00009B4E0000}"/>
    <cellStyle name="Normal 6 3 3 5 2 3_QR_TAB_1.4_1.5_1.11" xfId="20102" xr:uid="{00000000-0005-0000-0000-00009C4E0000}"/>
    <cellStyle name="Normal 6 3 3 5 2 4" xfId="20103" xr:uid="{00000000-0005-0000-0000-00009D4E0000}"/>
    <cellStyle name="Normal 6 3 3 5 2_QR_TAB_1.4_1.5_1.11" xfId="20104" xr:uid="{00000000-0005-0000-0000-00009E4E0000}"/>
    <cellStyle name="Normal 6 3 3 5 3" xfId="20105" xr:uid="{00000000-0005-0000-0000-00009F4E0000}"/>
    <cellStyle name="Normal 6 3 3 5 3 2" xfId="20106" xr:uid="{00000000-0005-0000-0000-0000A04E0000}"/>
    <cellStyle name="Normal 6 3 3 5 3 2 2" xfId="20107" xr:uid="{00000000-0005-0000-0000-0000A14E0000}"/>
    <cellStyle name="Normal 6 3 3 5 3 2 2 2" xfId="20108" xr:uid="{00000000-0005-0000-0000-0000A24E0000}"/>
    <cellStyle name="Normal 6 3 3 5 3 2 2_QR_TAB_1.4_1.5_1.11" xfId="20109" xr:uid="{00000000-0005-0000-0000-0000A34E0000}"/>
    <cellStyle name="Normal 6 3 3 5 3 2 3" xfId="20110" xr:uid="{00000000-0005-0000-0000-0000A44E0000}"/>
    <cellStyle name="Normal 6 3 3 5 3 2_QR_TAB_1.4_1.5_1.11" xfId="20111" xr:uid="{00000000-0005-0000-0000-0000A54E0000}"/>
    <cellStyle name="Normal 6 3 3 5 3_QR_TAB_1.4_1.5_1.11" xfId="20112" xr:uid="{00000000-0005-0000-0000-0000A64E0000}"/>
    <cellStyle name="Normal 6 3 3 5 4" xfId="20113" xr:uid="{00000000-0005-0000-0000-0000A74E0000}"/>
    <cellStyle name="Normal 6 3 3 5 4 2" xfId="20114" xr:uid="{00000000-0005-0000-0000-0000A84E0000}"/>
    <cellStyle name="Normal 6 3 3 5 4 2 2" xfId="20115" xr:uid="{00000000-0005-0000-0000-0000A94E0000}"/>
    <cellStyle name="Normal 6 3 3 5 4 2_QR_TAB_1.4_1.5_1.11" xfId="20116" xr:uid="{00000000-0005-0000-0000-0000AA4E0000}"/>
    <cellStyle name="Normal 6 3 3 5 4 3" xfId="20117" xr:uid="{00000000-0005-0000-0000-0000AB4E0000}"/>
    <cellStyle name="Normal 6 3 3 5 4_QR_TAB_1.4_1.5_1.11" xfId="20118" xr:uid="{00000000-0005-0000-0000-0000AC4E0000}"/>
    <cellStyle name="Normal 6 3 3 5 5" xfId="20119" xr:uid="{00000000-0005-0000-0000-0000AD4E0000}"/>
    <cellStyle name="Normal 6 3 3 5 5 2" xfId="20120" xr:uid="{00000000-0005-0000-0000-0000AE4E0000}"/>
    <cellStyle name="Normal 6 3 3 5 5_QR_TAB_1.4_1.5_1.11" xfId="20121" xr:uid="{00000000-0005-0000-0000-0000AF4E0000}"/>
    <cellStyle name="Normal 6 3 3 5 6" xfId="20122" xr:uid="{00000000-0005-0000-0000-0000B04E0000}"/>
    <cellStyle name="Normal 6 3 3 5_checks flows" xfId="20123" xr:uid="{00000000-0005-0000-0000-0000B14E0000}"/>
    <cellStyle name="Normal 6 3 3 6" xfId="20124" xr:uid="{00000000-0005-0000-0000-0000B24E0000}"/>
    <cellStyle name="Normal 6 3 3 6 2" xfId="20125" xr:uid="{00000000-0005-0000-0000-0000B34E0000}"/>
    <cellStyle name="Normal 6 3 3 6 2 2" xfId="20126" xr:uid="{00000000-0005-0000-0000-0000B44E0000}"/>
    <cellStyle name="Normal 6 3 3 6 2 2 2" xfId="20127" xr:uid="{00000000-0005-0000-0000-0000B54E0000}"/>
    <cellStyle name="Normal 6 3 3 6 2 2 2 2" xfId="20128" xr:uid="{00000000-0005-0000-0000-0000B64E0000}"/>
    <cellStyle name="Normal 6 3 3 6 2 2 2_QR_TAB_1.4_1.5_1.11" xfId="20129" xr:uid="{00000000-0005-0000-0000-0000B74E0000}"/>
    <cellStyle name="Normal 6 3 3 6 2 2 3" xfId="20130" xr:uid="{00000000-0005-0000-0000-0000B84E0000}"/>
    <cellStyle name="Normal 6 3 3 6 2 2_QR_TAB_1.4_1.5_1.11" xfId="20131" xr:uid="{00000000-0005-0000-0000-0000B94E0000}"/>
    <cellStyle name="Normal 6 3 3 6 2 3" xfId="20132" xr:uid="{00000000-0005-0000-0000-0000BA4E0000}"/>
    <cellStyle name="Normal 6 3 3 6 2 3 2" xfId="20133" xr:uid="{00000000-0005-0000-0000-0000BB4E0000}"/>
    <cellStyle name="Normal 6 3 3 6 2 3_QR_TAB_1.4_1.5_1.11" xfId="20134" xr:uid="{00000000-0005-0000-0000-0000BC4E0000}"/>
    <cellStyle name="Normal 6 3 3 6 2 4" xfId="20135" xr:uid="{00000000-0005-0000-0000-0000BD4E0000}"/>
    <cellStyle name="Normal 6 3 3 6 2_QR_TAB_1.4_1.5_1.11" xfId="20136" xr:uid="{00000000-0005-0000-0000-0000BE4E0000}"/>
    <cellStyle name="Normal 6 3 3 6 3" xfId="20137" xr:uid="{00000000-0005-0000-0000-0000BF4E0000}"/>
    <cellStyle name="Normal 6 3 3 6 3 2" xfId="20138" xr:uid="{00000000-0005-0000-0000-0000C04E0000}"/>
    <cellStyle name="Normal 6 3 3 6 3 2 2" xfId="20139" xr:uid="{00000000-0005-0000-0000-0000C14E0000}"/>
    <cellStyle name="Normal 6 3 3 6 3 2 2 2" xfId="20140" xr:uid="{00000000-0005-0000-0000-0000C24E0000}"/>
    <cellStyle name="Normal 6 3 3 6 3 2 2_QR_TAB_1.4_1.5_1.11" xfId="20141" xr:uid="{00000000-0005-0000-0000-0000C34E0000}"/>
    <cellStyle name="Normal 6 3 3 6 3 2 3" xfId="20142" xr:uid="{00000000-0005-0000-0000-0000C44E0000}"/>
    <cellStyle name="Normal 6 3 3 6 3 2_QR_TAB_1.4_1.5_1.11" xfId="20143" xr:uid="{00000000-0005-0000-0000-0000C54E0000}"/>
    <cellStyle name="Normal 6 3 3 6 3_QR_TAB_1.4_1.5_1.11" xfId="20144" xr:uid="{00000000-0005-0000-0000-0000C64E0000}"/>
    <cellStyle name="Normal 6 3 3 6 4" xfId="20145" xr:uid="{00000000-0005-0000-0000-0000C74E0000}"/>
    <cellStyle name="Normal 6 3 3 6 4 2" xfId="20146" xr:uid="{00000000-0005-0000-0000-0000C84E0000}"/>
    <cellStyle name="Normal 6 3 3 6 4 2 2" xfId="20147" xr:uid="{00000000-0005-0000-0000-0000C94E0000}"/>
    <cellStyle name="Normal 6 3 3 6 4 2_QR_TAB_1.4_1.5_1.11" xfId="20148" xr:uid="{00000000-0005-0000-0000-0000CA4E0000}"/>
    <cellStyle name="Normal 6 3 3 6 4 3" xfId="20149" xr:uid="{00000000-0005-0000-0000-0000CB4E0000}"/>
    <cellStyle name="Normal 6 3 3 6 4_QR_TAB_1.4_1.5_1.11" xfId="20150" xr:uid="{00000000-0005-0000-0000-0000CC4E0000}"/>
    <cellStyle name="Normal 6 3 3 6 5" xfId="20151" xr:uid="{00000000-0005-0000-0000-0000CD4E0000}"/>
    <cellStyle name="Normal 6 3 3 6 5 2" xfId="20152" xr:uid="{00000000-0005-0000-0000-0000CE4E0000}"/>
    <cellStyle name="Normal 6 3 3 6 5_QR_TAB_1.4_1.5_1.11" xfId="20153" xr:uid="{00000000-0005-0000-0000-0000CF4E0000}"/>
    <cellStyle name="Normal 6 3 3 6 6" xfId="20154" xr:uid="{00000000-0005-0000-0000-0000D04E0000}"/>
    <cellStyle name="Normal 6 3 3 6_checks flows" xfId="20155" xr:uid="{00000000-0005-0000-0000-0000D14E0000}"/>
    <cellStyle name="Normal 6 3 3 7" xfId="20156" xr:uid="{00000000-0005-0000-0000-0000D24E0000}"/>
    <cellStyle name="Normal 6 3 3 7 2" xfId="20157" xr:uid="{00000000-0005-0000-0000-0000D34E0000}"/>
    <cellStyle name="Normal 6 3 3 7 2 2" xfId="20158" xr:uid="{00000000-0005-0000-0000-0000D44E0000}"/>
    <cellStyle name="Normal 6 3 3 7 2 2 2" xfId="20159" xr:uid="{00000000-0005-0000-0000-0000D54E0000}"/>
    <cellStyle name="Normal 6 3 3 7 2 2 2 2" xfId="20160" xr:uid="{00000000-0005-0000-0000-0000D64E0000}"/>
    <cellStyle name="Normal 6 3 3 7 2 2 2_QR_TAB_1.4_1.5_1.11" xfId="20161" xr:uid="{00000000-0005-0000-0000-0000D74E0000}"/>
    <cellStyle name="Normal 6 3 3 7 2 2 3" xfId="20162" xr:uid="{00000000-0005-0000-0000-0000D84E0000}"/>
    <cellStyle name="Normal 6 3 3 7 2 2_QR_TAB_1.4_1.5_1.11" xfId="20163" xr:uid="{00000000-0005-0000-0000-0000D94E0000}"/>
    <cellStyle name="Normal 6 3 3 7 2 3" xfId="20164" xr:uid="{00000000-0005-0000-0000-0000DA4E0000}"/>
    <cellStyle name="Normal 6 3 3 7 2 3 2" xfId="20165" xr:uid="{00000000-0005-0000-0000-0000DB4E0000}"/>
    <cellStyle name="Normal 6 3 3 7 2 3_QR_TAB_1.4_1.5_1.11" xfId="20166" xr:uid="{00000000-0005-0000-0000-0000DC4E0000}"/>
    <cellStyle name="Normal 6 3 3 7 2 4" xfId="20167" xr:uid="{00000000-0005-0000-0000-0000DD4E0000}"/>
    <cellStyle name="Normal 6 3 3 7 2_QR_TAB_1.4_1.5_1.11" xfId="20168" xr:uid="{00000000-0005-0000-0000-0000DE4E0000}"/>
    <cellStyle name="Normal 6 3 3 7 3" xfId="20169" xr:uid="{00000000-0005-0000-0000-0000DF4E0000}"/>
    <cellStyle name="Normal 6 3 3 7 3 2" xfId="20170" xr:uid="{00000000-0005-0000-0000-0000E04E0000}"/>
    <cellStyle name="Normal 6 3 3 7 3 2 2" xfId="20171" xr:uid="{00000000-0005-0000-0000-0000E14E0000}"/>
    <cellStyle name="Normal 6 3 3 7 3 2_QR_TAB_1.4_1.5_1.11" xfId="20172" xr:uid="{00000000-0005-0000-0000-0000E24E0000}"/>
    <cellStyle name="Normal 6 3 3 7 3 3" xfId="20173" xr:uid="{00000000-0005-0000-0000-0000E34E0000}"/>
    <cellStyle name="Normal 6 3 3 7 3_QR_TAB_1.4_1.5_1.11" xfId="20174" xr:uid="{00000000-0005-0000-0000-0000E44E0000}"/>
    <cellStyle name="Normal 6 3 3 7 4" xfId="20175" xr:uid="{00000000-0005-0000-0000-0000E54E0000}"/>
    <cellStyle name="Normal 6 3 3 7 4 2" xfId="20176" xr:uid="{00000000-0005-0000-0000-0000E64E0000}"/>
    <cellStyle name="Normal 6 3 3 7 4_QR_TAB_1.4_1.5_1.11" xfId="20177" xr:uid="{00000000-0005-0000-0000-0000E74E0000}"/>
    <cellStyle name="Normal 6 3 3 7 5" xfId="20178" xr:uid="{00000000-0005-0000-0000-0000E84E0000}"/>
    <cellStyle name="Normal 6 3 3 7_checks flows" xfId="20179" xr:uid="{00000000-0005-0000-0000-0000E94E0000}"/>
    <cellStyle name="Normal 6 3 3 8" xfId="20180" xr:uid="{00000000-0005-0000-0000-0000EA4E0000}"/>
    <cellStyle name="Normal 6 3 3 8 2" xfId="20181" xr:uid="{00000000-0005-0000-0000-0000EB4E0000}"/>
    <cellStyle name="Normal 6 3 3 8 2 2" xfId="20182" xr:uid="{00000000-0005-0000-0000-0000EC4E0000}"/>
    <cellStyle name="Normal 6 3 3 8 2 2 2" xfId="20183" xr:uid="{00000000-0005-0000-0000-0000ED4E0000}"/>
    <cellStyle name="Normal 6 3 3 8 2 2_QR_TAB_1.4_1.5_1.11" xfId="20184" xr:uid="{00000000-0005-0000-0000-0000EE4E0000}"/>
    <cellStyle name="Normal 6 3 3 8 2 3" xfId="20185" xr:uid="{00000000-0005-0000-0000-0000EF4E0000}"/>
    <cellStyle name="Normal 6 3 3 8 2_QR_TAB_1.4_1.5_1.11" xfId="20186" xr:uid="{00000000-0005-0000-0000-0000F04E0000}"/>
    <cellStyle name="Normal 6 3 3 8 3" xfId="20187" xr:uid="{00000000-0005-0000-0000-0000F14E0000}"/>
    <cellStyle name="Normal 6 3 3 8 3 2" xfId="20188" xr:uid="{00000000-0005-0000-0000-0000F24E0000}"/>
    <cellStyle name="Normal 6 3 3 8 3_QR_TAB_1.4_1.5_1.11" xfId="20189" xr:uid="{00000000-0005-0000-0000-0000F34E0000}"/>
    <cellStyle name="Normal 6 3 3 8 4" xfId="20190" xr:uid="{00000000-0005-0000-0000-0000F44E0000}"/>
    <cellStyle name="Normal 6 3 3 8_QR_TAB_1.4_1.5_1.11" xfId="20191" xr:uid="{00000000-0005-0000-0000-0000F54E0000}"/>
    <cellStyle name="Normal 6 3 3 9" xfId="20192" xr:uid="{00000000-0005-0000-0000-0000F64E0000}"/>
    <cellStyle name="Normal 6 3 3 9 2" xfId="20193" xr:uid="{00000000-0005-0000-0000-0000F74E0000}"/>
    <cellStyle name="Normal 6 3 3 9 2 2" xfId="20194" xr:uid="{00000000-0005-0000-0000-0000F84E0000}"/>
    <cellStyle name="Normal 6 3 3 9 2 2 2" xfId="20195" xr:uid="{00000000-0005-0000-0000-0000F94E0000}"/>
    <cellStyle name="Normal 6 3 3 9 2 2_QR_TAB_1.4_1.5_1.11" xfId="20196" xr:uid="{00000000-0005-0000-0000-0000FA4E0000}"/>
    <cellStyle name="Normal 6 3 3 9 2 3" xfId="20197" xr:uid="{00000000-0005-0000-0000-0000FB4E0000}"/>
    <cellStyle name="Normal 6 3 3 9 2_QR_TAB_1.4_1.5_1.11" xfId="20198" xr:uid="{00000000-0005-0000-0000-0000FC4E0000}"/>
    <cellStyle name="Normal 6 3 3 9_QR_TAB_1.4_1.5_1.11" xfId="20199" xr:uid="{00000000-0005-0000-0000-0000FD4E0000}"/>
    <cellStyle name="Normal 6 3 3_checks flows" xfId="20200" xr:uid="{00000000-0005-0000-0000-0000FE4E0000}"/>
    <cellStyle name="Normal 6 3 4" xfId="20201" xr:uid="{00000000-0005-0000-0000-0000FF4E0000}"/>
    <cellStyle name="Normal 6 3 4 2" xfId="20202" xr:uid="{00000000-0005-0000-0000-0000004F0000}"/>
    <cellStyle name="Normal 6 3 4 2 2" xfId="20203" xr:uid="{00000000-0005-0000-0000-0000014F0000}"/>
    <cellStyle name="Normal 6 3 4 2 2 2" xfId="20204" xr:uid="{00000000-0005-0000-0000-0000024F0000}"/>
    <cellStyle name="Normal 6 3 4 2 2 2 2" xfId="20205" xr:uid="{00000000-0005-0000-0000-0000034F0000}"/>
    <cellStyle name="Normal 6 3 4 2 2 2 2 2" xfId="20206" xr:uid="{00000000-0005-0000-0000-0000044F0000}"/>
    <cellStyle name="Normal 6 3 4 2 2 2 2_QR_TAB_1.4_1.5_1.11" xfId="20207" xr:uid="{00000000-0005-0000-0000-0000054F0000}"/>
    <cellStyle name="Normal 6 3 4 2 2 2 3" xfId="20208" xr:uid="{00000000-0005-0000-0000-0000064F0000}"/>
    <cellStyle name="Normal 6 3 4 2 2 2_QR_TAB_1.4_1.5_1.11" xfId="20209" xr:uid="{00000000-0005-0000-0000-0000074F0000}"/>
    <cellStyle name="Normal 6 3 4 2 2 3" xfId="20210" xr:uid="{00000000-0005-0000-0000-0000084F0000}"/>
    <cellStyle name="Normal 6 3 4 2 2 3 2" xfId="20211" xr:uid="{00000000-0005-0000-0000-0000094F0000}"/>
    <cellStyle name="Normal 6 3 4 2 2 3_QR_TAB_1.4_1.5_1.11" xfId="20212" xr:uid="{00000000-0005-0000-0000-00000A4F0000}"/>
    <cellStyle name="Normal 6 3 4 2 2 4" xfId="20213" xr:uid="{00000000-0005-0000-0000-00000B4F0000}"/>
    <cellStyle name="Normal 6 3 4 2 2_QR_TAB_1.4_1.5_1.11" xfId="20214" xr:uid="{00000000-0005-0000-0000-00000C4F0000}"/>
    <cellStyle name="Normal 6 3 4 2 3" xfId="20215" xr:uid="{00000000-0005-0000-0000-00000D4F0000}"/>
    <cellStyle name="Normal 6 3 4 2 3 2" xfId="20216" xr:uid="{00000000-0005-0000-0000-00000E4F0000}"/>
    <cellStyle name="Normal 6 3 4 2 3 2 2" xfId="20217" xr:uid="{00000000-0005-0000-0000-00000F4F0000}"/>
    <cellStyle name="Normal 6 3 4 2 3 2 2 2" xfId="20218" xr:uid="{00000000-0005-0000-0000-0000104F0000}"/>
    <cellStyle name="Normal 6 3 4 2 3 2 2_QR_TAB_1.4_1.5_1.11" xfId="20219" xr:uid="{00000000-0005-0000-0000-0000114F0000}"/>
    <cellStyle name="Normal 6 3 4 2 3 2 3" xfId="20220" xr:uid="{00000000-0005-0000-0000-0000124F0000}"/>
    <cellStyle name="Normal 6 3 4 2 3 2_QR_TAB_1.4_1.5_1.11" xfId="20221" xr:uid="{00000000-0005-0000-0000-0000134F0000}"/>
    <cellStyle name="Normal 6 3 4 2 3_QR_TAB_1.4_1.5_1.11" xfId="20222" xr:uid="{00000000-0005-0000-0000-0000144F0000}"/>
    <cellStyle name="Normal 6 3 4 2 4" xfId="20223" xr:uid="{00000000-0005-0000-0000-0000154F0000}"/>
    <cellStyle name="Normal 6 3 4 2 4 2" xfId="20224" xr:uid="{00000000-0005-0000-0000-0000164F0000}"/>
    <cellStyle name="Normal 6 3 4 2 4 2 2" xfId="20225" xr:uid="{00000000-0005-0000-0000-0000174F0000}"/>
    <cellStyle name="Normal 6 3 4 2 4 2_QR_TAB_1.4_1.5_1.11" xfId="20226" xr:uid="{00000000-0005-0000-0000-0000184F0000}"/>
    <cellStyle name="Normal 6 3 4 2 4 3" xfId="20227" xr:uid="{00000000-0005-0000-0000-0000194F0000}"/>
    <cellStyle name="Normal 6 3 4 2 4_QR_TAB_1.4_1.5_1.11" xfId="20228" xr:uid="{00000000-0005-0000-0000-00001A4F0000}"/>
    <cellStyle name="Normal 6 3 4 2 5" xfId="20229" xr:uid="{00000000-0005-0000-0000-00001B4F0000}"/>
    <cellStyle name="Normal 6 3 4 2 5 2" xfId="20230" xr:uid="{00000000-0005-0000-0000-00001C4F0000}"/>
    <cellStyle name="Normal 6 3 4 2 5_QR_TAB_1.4_1.5_1.11" xfId="20231" xr:uid="{00000000-0005-0000-0000-00001D4F0000}"/>
    <cellStyle name="Normal 6 3 4 2 6" xfId="20232" xr:uid="{00000000-0005-0000-0000-00001E4F0000}"/>
    <cellStyle name="Normal 6 3 4 2_checks flows" xfId="20233" xr:uid="{00000000-0005-0000-0000-00001F4F0000}"/>
    <cellStyle name="Normal 6 3 4 3" xfId="20234" xr:uid="{00000000-0005-0000-0000-0000204F0000}"/>
    <cellStyle name="Normal 6 3 4 3 2" xfId="20235" xr:uid="{00000000-0005-0000-0000-0000214F0000}"/>
    <cellStyle name="Normal 6 3 4 3 2 2" xfId="20236" xr:uid="{00000000-0005-0000-0000-0000224F0000}"/>
    <cellStyle name="Normal 6 3 4 3 2 2 2" xfId="20237" xr:uid="{00000000-0005-0000-0000-0000234F0000}"/>
    <cellStyle name="Normal 6 3 4 3 2 2 2 2" xfId="20238" xr:uid="{00000000-0005-0000-0000-0000244F0000}"/>
    <cellStyle name="Normal 6 3 4 3 2 2 2_QR_TAB_1.4_1.5_1.11" xfId="20239" xr:uid="{00000000-0005-0000-0000-0000254F0000}"/>
    <cellStyle name="Normal 6 3 4 3 2 2 3" xfId="20240" xr:uid="{00000000-0005-0000-0000-0000264F0000}"/>
    <cellStyle name="Normal 6 3 4 3 2 2_QR_TAB_1.4_1.5_1.11" xfId="20241" xr:uid="{00000000-0005-0000-0000-0000274F0000}"/>
    <cellStyle name="Normal 6 3 4 3 2 3" xfId="20242" xr:uid="{00000000-0005-0000-0000-0000284F0000}"/>
    <cellStyle name="Normal 6 3 4 3 2 3 2" xfId="20243" xr:uid="{00000000-0005-0000-0000-0000294F0000}"/>
    <cellStyle name="Normal 6 3 4 3 2 3_QR_TAB_1.4_1.5_1.11" xfId="20244" xr:uid="{00000000-0005-0000-0000-00002A4F0000}"/>
    <cellStyle name="Normal 6 3 4 3 2 4" xfId="20245" xr:uid="{00000000-0005-0000-0000-00002B4F0000}"/>
    <cellStyle name="Normal 6 3 4 3 2_QR_TAB_1.4_1.5_1.11" xfId="20246" xr:uid="{00000000-0005-0000-0000-00002C4F0000}"/>
    <cellStyle name="Normal 6 3 4 3 3" xfId="20247" xr:uid="{00000000-0005-0000-0000-00002D4F0000}"/>
    <cellStyle name="Normal 6 3 4 3 3 2" xfId="20248" xr:uid="{00000000-0005-0000-0000-00002E4F0000}"/>
    <cellStyle name="Normal 6 3 4 3 3 2 2" xfId="20249" xr:uid="{00000000-0005-0000-0000-00002F4F0000}"/>
    <cellStyle name="Normal 6 3 4 3 3 2_QR_TAB_1.4_1.5_1.11" xfId="20250" xr:uid="{00000000-0005-0000-0000-0000304F0000}"/>
    <cellStyle name="Normal 6 3 4 3 3 3" xfId="20251" xr:uid="{00000000-0005-0000-0000-0000314F0000}"/>
    <cellStyle name="Normal 6 3 4 3 3_QR_TAB_1.4_1.5_1.11" xfId="20252" xr:uid="{00000000-0005-0000-0000-0000324F0000}"/>
    <cellStyle name="Normal 6 3 4 3 4" xfId="20253" xr:uid="{00000000-0005-0000-0000-0000334F0000}"/>
    <cellStyle name="Normal 6 3 4 3 4 2" xfId="20254" xr:uid="{00000000-0005-0000-0000-0000344F0000}"/>
    <cellStyle name="Normal 6 3 4 3 4_QR_TAB_1.4_1.5_1.11" xfId="20255" xr:uid="{00000000-0005-0000-0000-0000354F0000}"/>
    <cellStyle name="Normal 6 3 4 3 5" xfId="20256" xr:uid="{00000000-0005-0000-0000-0000364F0000}"/>
    <cellStyle name="Normal 6 3 4 3_checks flows" xfId="20257" xr:uid="{00000000-0005-0000-0000-0000374F0000}"/>
    <cellStyle name="Normal 6 3 4 4" xfId="20258" xr:uid="{00000000-0005-0000-0000-0000384F0000}"/>
    <cellStyle name="Normal 6 3 4 4 2" xfId="20259" xr:uid="{00000000-0005-0000-0000-0000394F0000}"/>
    <cellStyle name="Normal 6 3 4 4 2 2" xfId="20260" xr:uid="{00000000-0005-0000-0000-00003A4F0000}"/>
    <cellStyle name="Normal 6 3 4 4 2 2 2" xfId="20261" xr:uid="{00000000-0005-0000-0000-00003B4F0000}"/>
    <cellStyle name="Normal 6 3 4 4 2 2_QR_TAB_1.4_1.5_1.11" xfId="20262" xr:uid="{00000000-0005-0000-0000-00003C4F0000}"/>
    <cellStyle name="Normal 6 3 4 4 2 3" xfId="20263" xr:uid="{00000000-0005-0000-0000-00003D4F0000}"/>
    <cellStyle name="Normal 6 3 4 4 2_QR_TAB_1.4_1.5_1.11" xfId="20264" xr:uid="{00000000-0005-0000-0000-00003E4F0000}"/>
    <cellStyle name="Normal 6 3 4 4 3" xfId="20265" xr:uid="{00000000-0005-0000-0000-00003F4F0000}"/>
    <cellStyle name="Normal 6 3 4 4 3 2" xfId="20266" xr:uid="{00000000-0005-0000-0000-0000404F0000}"/>
    <cellStyle name="Normal 6 3 4 4 3_QR_TAB_1.4_1.5_1.11" xfId="20267" xr:uid="{00000000-0005-0000-0000-0000414F0000}"/>
    <cellStyle name="Normal 6 3 4 4 4" xfId="20268" xr:uid="{00000000-0005-0000-0000-0000424F0000}"/>
    <cellStyle name="Normal 6 3 4 4_QR_TAB_1.4_1.5_1.11" xfId="20269" xr:uid="{00000000-0005-0000-0000-0000434F0000}"/>
    <cellStyle name="Normal 6 3 4 5" xfId="20270" xr:uid="{00000000-0005-0000-0000-0000444F0000}"/>
    <cellStyle name="Normal 6 3 4 5 2" xfId="20271" xr:uid="{00000000-0005-0000-0000-0000454F0000}"/>
    <cellStyle name="Normal 6 3 4 5 2 2" xfId="20272" xr:uid="{00000000-0005-0000-0000-0000464F0000}"/>
    <cellStyle name="Normal 6 3 4 5 2 2 2" xfId="20273" xr:uid="{00000000-0005-0000-0000-0000474F0000}"/>
    <cellStyle name="Normal 6 3 4 5 2 2_QR_TAB_1.4_1.5_1.11" xfId="20274" xr:uid="{00000000-0005-0000-0000-0000484F0000}"/>
    <cellStyle name="Normal 6 3 4 5 2 3" xfId="20275" xr:uid="{00000000-0005-0000-0000-0000494F0000}"/>
    <cellStyle name="Normal 6 3 4 5 2_QR_TAB_1.4_1.5_1.11" xfId="20276" xr:uid="{00000000-0005-0000-0000-00004A4F0000}"/>
    <cellStyle name="Normal 6 3 4 5_QR_TAB_1.4_1.5_1.11" xfId="20277" xr:uid="{00000000-0005-0000-0000-00004B4F0000}"/>
    <cellStyle name="Normal 6 3 4 6" xfId="20278" xr:uid="{00000000-0005-0000-0000-00004C4F0000}"/>
    <cellStyle name="Normal 6 3 4 6 2" xfId="20279" xr:uid="{00000000-0005-0000-0000-00004D4F0000}"/>
    <cellStyle name="Normal 6 3 4 6 2 2" xfId="20280" xr:uid="{00000000-0005-0000-0000-00004E4F0000}"/>
    <cellStyle name="Normal 6 3 4 6 2_QR_TAB_1.4_1.5_1.11" xfId="20281" xr:uid="{00000000-0005-0000-0000-00004F4F0000}"/>
    <cellStyle name="Normal 6 3 4 6 3" xfId="20282" xr:uid="{00000000-0005-0000-0000-0000504F0000}"/>
    <cellStyle name="Normal 6 3 4 6_QR_TAB_1.4_1.5_1.11" xfId="20283" xr:uid="{00000000-0005-0000-0000-0000514F0000}"/>
    <cellStyle name="Normal 6 3 4 7" xfId="20284" xr:uid="{00000000-0005-0000-0000-0000524F0000}"/>
    <cellStyle name="Normal 6 3 4 7 2" xfId="20285" xr:uid="{00000000-0005-0000-0000-0000534F0000}"/>
    <cellStyle name="Normal 6 3 4 7_QR_TAB_1.4_1.5_1.11" xfId="20286" xr:uid="{00000000-0005-0000-0000-0000544F0000}"/>
    <cellStyle name="Normal 6 3 4 8" xfId="20287" xr:uid="{00000000-0005-0000-0000-0000554F0000}"/>
    <cellStyle name="Normal 6 3 4_checks flows" xfId="20288" xr:uid="{00000000-0005-0000-0000-0000564F0000}"/>
    <cellStyle name="Normal 6 3 5" xfId="20289" xr:uid="{00000000-0005-0000-0000-0000574F0000}"/>
    <cellStyle name="Normal 6 3 5 2" xfId="20290" xr:uid="{00000000-0005-0000-0000-0000584F0000}"/>
    <cellStyle name="Normal 6 3 5 2 2" xfId="20291" xr:uid="{00000000-0005-0000-0000-0000594F0000}"/>
    <cellStyle name="Normal 6 3 5 2 2 2" xfId="20292" xr:uid="{00000000-0005-0000-0000-00005A4F0000}"/>
    <cellStyle name="Normal 6 3 5 2 2 2 2" xfId="20293" xr:uid="{00000000-0005-0000-0000-00005B4F0000}"/>
    <cellStyle name="Normal 6 3 5 2 2 2_QR_TAB_1.4_1.5_1.11" xfId="20294" xr:uid="{00000000-0005-0000-0000-00005C4F0000}"/>
    <cellStyle name="Normal 6 3 5 2 2 3" xfId="20295" xr:uid="{00000000-0005-0000-0000-00005D4F0000}"/>
    <cellStyle name="Normal 6 3 5 2 2_QR_TAB_1.4_1.5_1.11" xfId="20296" xr:uid="{00000000-0005-0000-0000-00005E4F0000}"/>
    <cellStyle name="Normal 6 3 5 2 3" xfId="20297" xr:uid="{00000000-0005-0000-0000-00005F4F0000}"/>
    <cellStyle name="Normal 6 3 5 2 3 2" xfId="20298" xr:uid="{00000000-0005-0000-0000-0000604F0000}"/>
    <cellStyle name="Normal 6 3 5 2 3_QR_TAB_1.4_1.5_1.11" xfId="20299" xr:uid="{00000000-0005-0000-0000-0000614F0000}"/>
    <cellStyle name="Normal 6 3 5 2 4" xfId="20300" xr:uid="{00000000-0005-0000-0000-0000624F0000}"/>
    <cellStyle name="Normal 6 3 5 2_QR_TAB_1.4_1.5_1.11" xfId="20301" xr:uid="{00000000-0005-0000-0000-0000634F0000}"/>
    <cellStyle name="Normal 6 3 5 3" xfId="20302" xr:uid="{00000000-0005-0000-0000-0000644F0000}"/>
    <cellStyle name="Normal 6 3 5 3 2" xfId="20303" xr:uid="{00000000-0005-0000-0000-0000654F0000}"/>
    <cellStyle name="Normal 6 3 5 3 2 2" xfId="20304" xr:uid="{00000000-0005-0000-0000-0000664F0000}"/>
    <cellStyle name="Normal 6 3 5 3 2 2 2" xfId="20305" xr:uid="{00000000-0005-0000-0000-0000674F0000}"/>
    <cellStyle name="Normal 6 3 5 3 2 2_QR_TAB_1.4_1.5_1.11" xfId="20306" xr:uid="{00000000-0005-0000-0000-0000684F0000}"/>
    <cellStyle name="Normal 6 3 5 3 2 3" xfId="20307" xr:uid="{00000000-0005-0000-0000-0000694F0000}"/>
    <cellStyle name="Normal 6 3 5 3 2_QR_TAB_1.4_1.5_1.11" xfId="20308" xr:uid="{00000000-0005-0000-0000-00006A4F0000}"/>
    <cellStyle name="Normal 6 3 5 3_QR_TAB_1.4_1.5_1.11" xfId="20309" xr:uid="{00000000-0005-0000-0000-00006B4F0000}"/>
    <cellStyle name="Normal 6 3 5 4" xfId="20310" xr:uid="{00000000-0005-0000-0000-00006C4F0000}"/>
    <cellStyle name="Normal 6 3 5 4 2" xfId="20311" xr:uid="{00000000-0005-0000-0000-00006D4F0000}"/>
    <cellStyle name="Normal 6 3 5 4 2 2" xfId="20312" xr:uid="{00000000-0005-0000-0000-00006E4F0000}"/>
    <cellStyle name="Normal 6 3 5 4 2_QR_TAB_1.4_1.5_1.11" xfId="20313" xr:uid="{00000000-0005-0000-0000-00006F4F0000}"/>
    <cellStyle name="Normal 6 3 5 4 3" xfId="20314" xr:uid="{00000000-0005-0000-0000-0000704F0000}"/>
    <cellStyle name="Normal 6 3 5 4_QR_TAB_1.4_1.5_1.11" xfId="20315" xr:uid="{00000000-0005-0000-0000-0000714F0000}"/>
    <cellStyle name="Normal 6 3 5 5" xfId="20316" xr:uid="{00000000-0005-0000-0000-0000724F0000}"/>
    <cellStyle name="Normal 6 3 5 5 2" xfId="20317" xr:uid="{00000000-0005-0000-0000-0000734F0000}"/>
    <cellStyle name="Normal 6 3 5 5_QR_TAB_1.4_1.5_1.11" xfId="20318" xr:uid="{00000000-0005-0000-0000-0000744F0000}"/>
    <cellStyle name="Normal 6 3 5 6" xfId="20319" xr:uid="{00000000-0005-0000-0000-0000754F0000}"/>
    <cellStyle name="Normal 6 3 5_checks flows" xfId="20320" xr:uid="{00000000-0005-0000-0000-0000764F0000}"/>
    <cellStyle name="Normal 6 3 6" xfId="20321" xr:uid="{00000000-0005-0000-0000-0000774F0000}"/>
    <cellStyle name="Normal 6 3 6 2" xfId="20322" xr:uid="{00000000-0005-0000-0000-0000784F0000}"/>
    <cellStyle name="Normal 6 3 6 2 2" xfId="20323" xr:uid="{00000000-0005-0000-0000-0000794F0000}"/>
    <cellStyle name="Normal 6 3 6 2 2 2" xfId="20324" xr:uid="{00000000-0005-0000-0000-00007A4F0000}"/>
    <cellStyle name="Normal 6 3 6 2 2 2 2" xfId="20325" xr:uid="{00000000-0005-0000-0000-00007B4F0000}"/>
    <cellStyle name="Normal 6 3 6 2 2 2_QR_TAB_1.4_1.5_1.11" xfId="20326" xr:uid="{00000000-0005-0000-0000-00007C4F0000}"/>
    <cellStyle name="Normal 6 3 6 2 2 3" xfId="20327" xr:uid="{00000000-0005-0000-0000-00007D4F0000}"/>
    <cellStyle name="Normal 6 3 6 2 2_QR_TAB_1.4_1.5_1.11" xfId="20328" xr:uid="{00000000-0005-0000-0000-00007E4F0000}"/>
    <cellStyle name="Normal 6 3 6 2 3" xfId="20329" xr:uid="{00000000-0005-0000-0000-00007F4F0000}"/>
    <cellStyle name="Normal 6 3 6 2 3 2" xfId="20330" xr:uid="{00000000-0005-0000-0000-0000804F0000}"/>
    <cellStyle name="Normal 6 3 6 2 3_QR_TAB_1.4_1.5_1.11" xfId="20331" xr:uid="{00000000-0005-0000-0000-0000814F0000}"/>
    <cellStyle name="Normal 6 3 6 2 4" xfId="20332" xr:uid="{00000000-0005-0000-0000-0000824F0000}"/>
    <cellStyle name="Normal 6 3 6 2_QR_TAB_1.4_1.5_1.11" xfId="20333" xr:uid="{00000000-0005-0000-0000-0000834F0000}"/>
    <cellStyle name="Normal 6 3 6 3" xfId="20334" xr:uid="{00000000-0005-0000-0000-0000844F0000}"/>
    <cellStyle name="Normal 6 3 6 3 2" xfId="20335" xr:uid="{00000000-0005-0000-0000-0000854F0000}"/>
    <cellStyle name="Normal 6 3 6 3 2 2" xfId="20336" xr:uid="{00000000-0005-0000-0000-0000864F0000}"/>
    <cellStyle name="Normal 6 3 6 3 2 2 2" xfId="20337" xr:uid="{00000000-0005-0000-0000-0000874F0000}"/>
    <cellStyle name="Normal 6 3 6 3 2 2_QR_TAB_1.4_1.5_1.11" xfId="20338" xr:uid="{00000000-0005-0000-0000-0000884F0000}"/>
    <cellStyle name="Normal 6 3 6 3 2 3" xfId="20339" xr:uid="{00000000-0005-0000-0000-0000894F0000}"/>
    <cellStyle name="Normal 6 3 6 3 2_QR_TAB_1.4_1.5_1.11" xfId="20340" xr:uid="{00000000-0005-0000-0000-00008A4F0000}"/>
    <cellStyle name="Normal 6 3 6 3_QR_TAB_1.4_1.5_1.11" xfId="20341" xr:uid="{00000000-0005-0000-0000-00008B4F0000}"/>
    <cellStyle name="Normal 6 3 6 4" xfId="20342" xr:uid="{00000000-0005-0000-0000-00008C4F0000}"/>
    <cellStyle name="Normal 6 3 6 4 2" xfId="20343" xr:uid="{00000000-0005-0000-0000-00008D4F0000}"/>
    <cellStyle name="Normal 6 3 6 4 2 2" xfId="20344" xr:uid="{00000000-0005-0000-0000-00008E4F0000}"/>
    <cellStyle name="Normal 6 3 6 4 2_QR_TAB_1.4_1.5_1.11" xfId="20345" xr:uid="{00000000-0005-0000-0000-00008F4F0000}"/>
    <cellStyle name="Normal 6 3 6 4 3" xfId="20346" xr:uid="{00000000-0005-0000-0000-0000904F0000}"/>
    <cellStyle name="Normal 6 3 6 4_QR_TAB_1.4_1.5_1.11" xfId="20347" xr:uid="{00000000-0005-0000-0000-0000914F0000}"/>
    <cellStyle name="Normal 6 3 6 5" xfId="20348" xr:uid="{00000000-0005-0000-0000-0000924F0000}"/>
    <cellStyle name="Normal 6 3 6 5 2" xfId="20349" xr:uid="{00000000-0005-0000-0000-0000934F0000}"/>
    <cellStyle name="Normal 6 3 6 5_QR_TAB_1.4_1.5_1.11" xfId="20350" xr:uid="{00000000-0005-0000-0000-0000944F0000}"/>
    <cellStyle name="Normal 6 3 6 6" xfId="20351" xr:uid="{00000000-0005-0000-0000-0000954F0000}"/>
    <cellStyle name="Normal 6 3 6_checks flows" xfId="20352" xr:uid="{00000000-0005-0000-0000-0000964F0000}"/>
    <cellStyle name="Normal 6 3 7" xfId="20353" xr:uid="{00000000-0005-0000-0000-0000974F0000}"/>
    <cellStyle name="Normal 6 3 7 2" xfId="20354" xr:uid="{00000000-0005-0000-0000-0000984F0000}"/>
    <cellStyle name="Normal 6 3 7 2 2" xfId="20355" xr:uid="{00000000-0005-0000-0000-0000994F0000}"/>
    <cellStyle name="Normal 6 3 7 2 2 2" xfId="20356" xr:uid="{00000000-0005-0000-0000-00009A4F0000}"/>
    <cellStyle name="Normal 6 3 7 2 2 2 2" xfId="20357" xr:uid="{00000000-0005-0000-0000-00009B4F0000}"/>
    <cellStyle name="Normal 6 3 7 2 2 2_QR_TAB_1.4_1.5_1.11" xfId="20358" xr:uid="{00000000-0005-0000-0000-00009C4F0000}"/>
    <cellStyle name="Normal 6 3 7 2 2 3" xfId="20359" xr:uid="{00000000-0005-0000-0000-00009D4F0000}"/>
    <cellStyle name="Normal 6 3 7 2 2_QR_TAB_1.4_1.5_1.11" xfId="20360" xr:uid="{00000000-0005-0000-0000-00009E4F0000}"/>
    <cellStyle name="Normal 6 3 7 2 3" xfId="20361" xr:uid="{00000000-0005-0000-0000-00009F4F0000}"/>
    <cellStyle name="Normal 6 3 7 2 3 2" xfId="20362" xr:uid="{00000000-0005-0000-0000-0000A04F0000}"/>
    <cellStyle name="Normal 6 3 7 2 3_QR_TAB_1.4_1.5_1.11" xfId="20363" xr:uid="{00000000-0005-0000-0000-0000A14F0000}"/>
    <cellStyle name="Normal 6 3 7 2 4" xfId="20364" xr:uid="{00000000-0005-0000-0000-0000A24F0000}"/>
    <cellStyle name="Normal 6 3 7 2_QR_TAB_1.4_1.5_1.11" xfId="20365" xr:uid="{00000000-0005-0000-0000-0000A34F0000}"/>
    <cellStyle name="Normal 6 3 7 3" xfId="20366" xr:uid="{00000000-0005-0000-0000-0000A44F0000}"/>
    <cellStyle name="Normal 6 3 7 3 2" xfId="20367" xr:uid="{00000000-0005-0000-0000-0000A54F0000}"/>
    <cellStyle name="Normal 6 3 7 3 2 2" xfId="20368" xr:uid="{00000000-0005-0000-0000-0000A64F0000}"/>
    <cellStyle name="Normal 6 3 7 3 2 2 2" xfId="20369" xr:uid="{00000000-0005-0000-0000-0000A74F0000}"/>
    <cellStyle name="Normal 6 3 7 3 2 2_QR_TAB_1.4_1.5_1.11" xfId="20370" xr:uid="{00000000-0005-0000-0000-0000A84F0000}"/>
    <cellStyle name="Normal 6 3 7 3 2 3" xfId="20371" xr:uid="{00000000-0005-0000-0000-0000A94F0000}"/>
    <cellStyle name="Normal 6 3 7 3 2_QR_TAB_1.4_1.5_1.11" xfId="20372" xr:uid="{00000000-0005-0000-0000-0000AA4F0000}"/>
    <cellStyle name="Normal 6 3 7 3_QR_TAB_1.4_1.5_1.11" xfId="20373" xr:uid="{00000000-0005-0000-0000-0000AB4F0000}"/>
    <cellStyle name="Normal 6 3 7 4" xfId="20374" xr:uid="{00000000-0005-0000-0000-0000AC4F0000}"/>
    <cellStyle name="Normal 6 3 7 4 2" xfId="20375" xr:uid="{00000000-0005-0000-0000-0000AD4F0000}"/>
    <cellStyle name="Normal 6 3 7 4 2 2" xfId="20376" xr:uid="{00000000-0005-0000-0000-0000AE4F0000}"/>
    <cellStyle name="Normal 6 3 7 4 2_QR_TAB_1.4_1.5_1.11" xfId="20377" xr:uid="{00000000-0005-0000-0000-0000AF4F0000}"/>
    <cellStyle name="Normal 6 3 7 4 3" xfId="20378" xr:uid="{00000000-0005-0000-0000-0000B04F0000}"/>
    <cellStyle name="Normal 6 3 7 4_QR_TAB_1.4_1.5_1.11" xfId="20379" xr:uid="{00000000-0005-0000-0000-0000B14F0000}"/>
    <cellStyle name="Normal 6 3 7 5" xfId="20380" xr:uid="{00000000-0005-0000-0000-0000B24F0000}"/>
    <cellStyle name="Normal 6 3 7 5 2" xfId="20381" xr:uid="{00000000-0005-0000-0000-0000B34F0000}"/>
    <cellStyle name="Normal 6 3 7 5_QR_TAB_1.4_1.5_1.11" xfId="20382" xr:uid="{00000000-0005-0000-0000-0000B44F0000}"/>
    <cellStyle name="Normal 6 3 7 6" xfId="20383" xr:uid="{00000000-0005-0000-0000-0000B54F0000}"/>
    <cellStyle name="Normal 6 3 7_checks flows" xfId="20384" xr:uid="{00000000-0005-0000-0000-0000B64F0000}"/>
    <cellStyle name="Normal 6 3 8" xfId="20385" xr:uid="{00000000-0005-0000-0000-0000B74F0000}"/>
    <cellStyle name="Normal 6 3 8 2" xfId="20386" xr:uid="{00000000-0005-0000-0000-0000B84F0000}"/>
    <cellStyle name="Normal 6 3 8 2 2" xfId="20387" xr:uid="{00000000-0005-0000-0000-0000B94F0000}"/>
    <cellStyle name="Normal 6 3 8 2 2 2" xfId="20388" xr:uid="{00000000-0005-0000-0000-0000BA4F0000}"/>
    <cellStyle name="Normal 6 3 8 2 2 2 2" xfId="20389" xr:uid="{00000000-0005-0000-0000-0000BB4F0000}"/>
    <cellStyle name="Normal 6 3 8 2 2 2_QR_TAB_1.4_1.5_1.11" xfId="20390" xr:uid="{00000000-0005-0000-0000-0000BC4F0000}"/>
    <cellStyle name="Normal 6 3 8 2 2 3" xfId="20391" xr:uid="{00000000-0005-0000-0000-0000BD4F0000}"/>
    <cellStyle name="Normal 6 3 8 2 2_QR_TAB_1.4_1.5_1.11" xfId="20392" xr:uid="{00000000-0005-0000-0000-0000BE4F0000}"/>
    <cellStyle name="Normal 6 3 8 2 3" xfId="20393" xr:uid="{00000000-0005-0000-0000-0000BF4F0000}"/>
    <cellStyle name="Normal 6 3 8 2 3 2" xfId="20394" xr:uid="{00000000-0005-0000-0000-0000C04F0000}"/>
    <cellStyle name="Normal 6 3 8 2 3_QR_TAB_1.4_1.5_1.11" xfId="20395" xr:uid="{00000000-0005-0000-0000-0000C14F0000}"/>
    <cellStyle name="Normal 6 3 8 2 4" xfId="20396" xr:uid="{00000000-0005-0000-0000-0000C24F0000}"/>
    <cellStyle name="Normal 6 3 8 2_QR_TAB_1.4_1.5_1.11" xfId="20397" xr:uid="{00000000-0005-0000-0000-0000C34F0000}"/>
    <cellStyle name="Normal 6 3 8 3" xfId="20398" xr:uid="{00000000-0005-0000-0000-0000C44F0000}"/>
    <cellStyle name="Normal 6 3 8 3 2" xfId="20399" xr:uid="{00000000-0005-0000-0000-0000C54F0000}"/>
    <cellStyle name="Normal 6 3 8 3 2 2" xfId="20400" xr:uid="{00000000-0005-0000-0000-0000C64F0000}"/>
    <cellStyle name="Normal 6 3 8 3 2 2 2" xfId="20401" xr:uid="{00000000-0005-0000-0000-0000C74F0000}"/>
    <cellStyle name="Normal 6 3 8 3 2 2_QR_TAB_1.4_1.5_1.11" xfId="20402" xr:uid="{00000000-0005-0000-0000-0000C84F0000}"/>
    <cellStyle name="Normal 6 3 8 3 2 3" xfId="20403" xr:uid="{00000000-0005-0000-0000-0000C94F0000}"/>
    <cellStyle name="Normal 6 3 8 3 2_QR_TAB_1.4_1.5_1.11" xfId="20404" xr:uid="{00000000-0005-0000-0000-0000CA4F0000}"/>
    <cellStyle name="Normal 6 3 8 3_QR_TAB_1.4_1.5_1.11" xfId="20405" xr:uid="{00000000-0005-0000-0000-0000CB4F0000}"/>
    <cellStyle name="Normal 6 3 8 4" xfId="20406" xr:uid="{00000000-0005-0000-0000-0000CC4F0000}"/>
    <cellStyle name="Normal 6 3 8 4 2" xfId="20407" xr:uid="{00000000-0005-0000-0000-0000CD4F0000}"/>
    <cellStyle name="Normal 6 3 8 4 2 2" xfId="20408" xr:uid="{00000000-0005-0000-0000-0000CE4F0000}"/>
    <cellStyle name="Normal 6 3 8 4 2_QR_TAB_1.4_1.5_1.11" xfId="20409" xr:uid="{00000000-0005-0000-0000-0000CF4F0000}"/>
    <cellStyle name="Normal 6 3 8 4 3" xfId="20410" xr:uid="{00000000-0005-0000-0000-0000D04F0000}"/>
    <cellStyle name="Normal 6 3 8 4_QR_TAB_1.4_1.5_1.11" xfId="20411" xr:uid="{00000000-0005-0000-0000-0000D14F0000}"/>
    <cellStyle name="Normal 6 3 8 5" xfId="20412" xr:uid="{00000000-0005-0000-0000-0000D24F0000}"/>
    <cellStyle name="Normal 6 3 8 5 2" xfId="20413" xr:uid="{00000000-0005-0000-0000-0000D34F0000}"/>
    <cellStyle name="Normal 6 3 8 5_QR_TAB_1.4_1.5_1.11" xfId="20414" xr:uid="{00000000-0005-0000-0000-0000D44F0000}"/>
    <cellStyle name="Normal 6 3 8 6" xfId="20415" xr:uid="{00000000-0005-0000-0000-0000D54F0000}"/>
    <cellStyle name="Normal 6 3 8_checks flows" xfId="20416" xr:uid="{00000000-0005-0000-0000-0000D64F0000}"/>
    <cellStyle name="Normal 6 3 9" xfId="20417" xr:uid="{00000000-0005-0000-0000-0000D74F0000}"/>
    <cellStyle name="Normal 6 3 9 2" xfId="20418" xr:uid="{00000000-0005-0000-0000-0000D84F0000}"/>
    <cellStyle name="Normal 6 3 9 2 2" xfId="20419" xr:uid="{00000000-0005-0000-0000-0000D94F0000}"/>
    <cellStyle name="Normal 6 3 9 2 2 2" xfId="20420" xr:uid="{00000000-0005-0000-0000-0000DA4F0000}"/>
    <cellStyle name="Normal 6 3 9 2 2 2 2" xfId="20421" xr:uid="{00000000-0005-0000-0000-0000DB4F0000}"/>
    <cellStyle name="Normal 6 3 9 2 2 2_QR_TAB_1.4_1.5_1.11" xfId="20422" xr:uid="{00000000-0005-0000-0000-0000DC4F0000}"/>
    <cellStyle name="Normal 6 3 9 2 2 3" xfId="20423" xr:uid="{00000000-0005-0000-0000-0000DD4F0000}"/>
    <cellStyle name="Normal 6 3 9 2 2_QR_TAB_1.4_1.5_1.11" xfId="20424" xr:uid="{00000000-0005-0000-0000-0000DE4F0000}"/>
    <cellStyle name="Normal 6 3 9 2 3" xfId="20425" xr:uid="{00000000-0005-0000-0000-0000DF4F0000}"/>
    <cellStyle name="Normal 6 3 9 2 3 2" xfId="20426" xr:uid="{00000000-0005-0000-0000-0000E04F0000}"/>
    <cellStyle name="Normal 6 3 9 2 3_QR_TAB_1.4_1.5_1.11" xfId="20427" xr:uid="{00000000-0005-0000-0000-0000E14F0000}"/>
    <cellStyle name="Normal 6 3 9 2 4" xfId="20428" xr:uid="{00000000-0005-0000-0000-0000E24F0000}"/>
    <cellStyle name="Normal 6 3 9 2_QR_TAB_1.4_1.5_1.11" xfId="20429" xr:uid="{00000000-0005-0000-0000-0000E34F0000}"/>
    <cellStyle name="Normal 6 3 9 3" xfId="20430" xr:uid="{00000000-0005-0000-0000-0000E44F0000}"/>
    <cellStyle name="Normal 6 3 9 3 2" xfId="20431" xr:uid="{00000000-0005-0000-0000-0000E54F0000}"/>
    <cellStyle name="Normal 6 3 9 3 2 2" xfId="20432" xr:uid="{00000000-0005-0000-0000-0000E64F0000}"/>
    <cellStyle name="Normal 6 3 9 3 2_QR_TAB_1.4_1.5_1.11" xfId="20433" xr:uid="{00000000-0005-0000-0000-0000E74F0000}"/>
    <cellStyle name="Normal 6 3 9 3 3" xfId="20434" xr:uid="{00000000-0005-0000-0000-0000E84F0000}"/>
    <cellStyle name="Normal 6 3 9 3_QR_TAB_1.4_1.5_1.11" xfId="20435" xr:uid="{00000000-0005-0000-0000-0000E94F0000}"/>
    <cellStyle name="Normal 6 3 9 4" xfId="20436" xr:uid="{00000000-0005-0000-0000-0000EA4F0000}"/>
    <cellStyle name="Normal 6 3 9 4 2" xfId="20437" xr:uid="{00000000-0005-0000-0000-0000EB4F0000}"/>
    <cellStyle name="Normal 6 3 9 4_QR_TAB_1.4_1.5_1.11" xfId="20438" xr:uid="{00000000-0005-0000-0000-0000EC4F0000}"/>
    <cellStyle name="Normal 6 3 9 5" xfId="20439" xr:uid="{00000000-0005-0000-0000-0000ED4F0000}"/>
    <cellStyle name="Normal 6 3 9_checks flows" xfId="20440" xr:uid="{00000000-0005-0000-0000-0000EE4F0000}"/>
    <cellStyle name="Normal 6 3_AL2" xfId="20441" xr:uid="{00000000-0005-0000-0000-0000EF4F0000}"/>
    <cellStyle name="Normal 6 4" xfId="18263" xr:uid="{00000000-0005-0000-0000-0000F04F0000}"/>
    <cellStyle name="Normal 6_A" xfId="20442" xr:uid="{00000000-0005-0000-0000-0000F14F0000}"/>
    <cellStyle name="Normal 7" xfId="20443" xr:uid="{00000000-0005-0000-0000-0000F24F0000}"/>
    <cellStyle name="Normal 7 2" xfId="20444" xr:uid="{00000000-0005-0000-0000-0000F34F0000}"/>
    <cellStyle name="Normal 7 3" xfId="20445" xr:uid="{00000000-0005-0000-0000-0000F44F0000}"/>
    <cellStyle name="Normal 7 3 2" xfId="20446" xr:uid="{00000000-0005-0000-0000-0000F54F0000}"/>
    <cellStyle name="Normal 7 3_QR_TAB_1.4_1.5_1.11" xfId="20447" xr:uid="{00000000-0005-0000-0000-0000F64F0000}"/>
    <cellStyle name="Normal 7_QR_TAB_1.4_1.5_1.11" xfId="20448" xr:uid="{00000000-0005-0000-0000-0000F74F0000}"/>
    <cellStyle name="Normal 8" xfId="20449" xr:uid="{00000000-0005-0000-0000-0000F84F0000}"/>
    <cellStyle name="Normal 8 2" xfId="20450" xr:uid="{00000000-0005-0000-0000-0000F94F0000}"/>
    <cellStyle name="Normal 8 3" xfId="20451" xr:uid="{00000000-0005-0000-0000-0000FA4F0000}"/>
    <cellStyle name="Normal 8 3 10" xfId="20452" xr:uid="{00000000-0005-0000-0000-0000FB4F0000}"/>
    <cellStyle name="Normal 8 3 10 2" xfId="20453" xr:uid="{00000000-0005-0000-0000-0000FC4F0000}"/>
    <cellStyle name="Normal 8 3 10 2 2" xfId="20454" xr:uid="{00000000-0005-0000-0000-0000FD4F0000}"/>
    <cellStyle name="Normal 8 3 10 2 2 2" xfId="20455" xr:uid="{00000000-0005-0000-0000-0000FE4F0000}"/>
    <cellStyle name="Normal 8 3 10 2 2_QR_TAB_1.4_1.5_1.11" xfId="20456" xr:uid="{00000000-0005-0000-0000-0000FF4F0000}"/>
    <cellStyle name="Normal 8 3 10 2 3" xfId="20457" xr:uid="{00000000-0005-0000-0000-000000500000}"/>
    <cellStyle name="Normal 8 3 10 2_QR_TAB_1.4_1.5_1.11" xfId="20458" xr:uid="{00000000-0005-0000-0000-000001500000}"/>
    <cellStyle name="Normal 8 3 10 3" xfId="20459" xr:uid="{00000000-0005-0000-0000-000002500000}"/>
    <cellStyle name="Normal 8 3 10 3 2" xfId="20460" xr:uid="{00000000-0005-0000-0000-000003500000}"/>
    <cellStyle name="Normal 8 3 10 3_QR_TAB_1.4_1.5_1.11" xfId="20461" xr:uid="{00000000-0005-0000-0000-000004500000}"/>
    <cellStyle name="Normal 8 3 10 4" xfId="20462" xr:uid="{00000000-0005-0000-0000-000005500000}"/>
    <cellStyle name="Normal 8 3 10_QR_TAB_1.4_1.5_1.11" xfId="20463" xr:uid="{00000000-0005-0000-0000-000006500000}"/>
    <cellStyle name="Normal 8 3 11" xfId="20464" xr:uid="{00000000-0005-0000-0000-000007500000}"/>
    <cellStyle name="Normal 8 3 11 2" xfId="20465" xr:uid="{00000000-0005-0000-0000-000008500000}"/>
    <cellStyle name="Normal 8 3 11 2 2" xfId="20466" xr:uid="{00000000-0005-0000-0000-000009500000}"/>
    <cellStyle name="Normal 8 3 11 2 2 2" xfId="20467" xr:uid="{00000000-0005-0000-0000-00000A500000}"/>
    <cellStyle name="Normal 8 3 11 2 2_QR_TAB_1.4_1.5_1.11" xfId="20468" xr:uid="{00000000-0005-0000-0000-00000B500000}"/>
    <cellStyle name="Normal 8 3 11 2 3" xfId="20469" xr:uid="{00000000-0005-0000-0000-00000C500000}"/>
    <cellStyle name="Normal 8 3 11 2_QR_TAB_1.4_1.5_1.11" xfId="20470" xr:uid="{00000000-0005-0000-0000-00000D500000}"/>
    <cellStyle name="Normal 8 3 11_QR_TAB_1.4_1.5_1.11" xfId="20471" xr:uid="{00000000-0005-0000-0000-00000E500000}"/>
    <cellStyle name="Normal 8 3 12" xfId="20472" xr:uid="{00000000-0005-0000-0000-00000F500000}"/>
    <cellStyle name="Normal 8 3 12 2" xfId="20473" xr:uid="{00000000-0005-0000-0000-000010500000}"/>
    <cellStyle name="Normal 8 3 12 2 2" xfId="20474" xr:uid="{00000000-0005-0000-0000-000011500000}"/>
    <cellStyle name="Normal 8 3 12 2_QR_TAB_1.4_1.5_1.11" xfId="20475" xr:uid="{00000000-0005-0000-0000-000012500000}"/>
    <cellStyle name="Normal 8 3 12 3" xfId="20476" xr:uid="{00000000-0005-0000-0000-000013500000}"/>
    <cellStyle name="Normal 8 3 12_QR_TAB_1.4_1.5_1.11" xfId="20477" xr:uid="{00000000-0005-0000-0000-000014500000}"/>
    <cellStyle name="Normal 8 3 13" xfId="20478" xr:uid="{00000000-0005-0000-0000-000015500000}"/>
    <cellStyle name="Normal 8 3 13 2" xfId="20479" xr:uid="{00000000-0005-0000-0000-000016500000}"/>
    <cellStyle name="Normal 8 3 13_QR_TAB_1.4_1.5_1.11" xfId="20480" xr:uid="{00000000-0005-0000-0000-000017500000}"/>
    <cellStyle name="Normal 8 3 14" xfId="20481" xr:uid="{00000000-0005-0000-0000-000018500000}"/>
    <cellStyle name="Normal 8 3 2" xfId="20482" xr:uid="{00000000-0005-0000-0000-000019500000}"/>
    <cellStyle name="Normal 8 3 2 10" xfId="20483" xr:uid="{00000000-0005-0000-0000-00001A500000}"/>
    <cellStyle name="Normal 8 3 2 10 2" xfId="20484" xr:uid="{00000000-0005-0000-0000-00001B500000}"/>
    <cellStyle name="Normal 8 3 2 10 2 2" xfId="20485" xr:uid="{00000000-0005-0000-0000-00001C500000}"/>
    <cellStyle name="Normal 8 3 2 10 2 2 2" xfId="20486" xr:uid="{00000000-0005-0000-0000-00001D500000}"/>
    <cellStyle name="Normal 8 3 2 10 2 2_QR_TAB_1.4_1.5_1.11" xfId="20487" xr:uid="{00000000-0005-0000-0000-00001E500000}"/>
    <cellStyle name="Normal 8 3 2 10 2 3" xfId="20488" xr:uid="{00000000-0005-0000-0000-00001F500000}"/>
    <cellStyle name="Normal 8 3 2 10 2_QR_TAB_1.4_1.5_1.11" xfId="20489" xr:uid="{00000000-0005-0000-0000-000020500000}"/>
    <cellStyle name="Normal 8 3 2 10_QR_TAB_1.4_1.5_1.11" xfId="20490" xr:uid="{00000000-0005-0000-0000-000021500000}"/>
    <cellStyle name="Normal 8 3 2 11" xfId="20491" xr:uid="{00000000-0005-0000-0000-000022500000}"/>
    <cellStyle name="Normal 8 3 2 11 2" xfId="20492" xr:uid="{00000000-0005-0000-0000-000023500000}"/>
    <cellStyle name="Normal 8 3 2 11 2 2" xfId="20493" xr:uid="{00000000-0005-0000-0000-000024500000}"/>
    <cellStyle name="Normal 8 3 2 11 2_QR_TAB_1.4_1.5_1.11" xfId="20494" xr:uid="{00000000-0005-0000-0000-000025500000}"/>
    <cellStyle name="Normal 8 3 2 11 3" xfId="20495" xr:uid="{00000000-0005-0000-0000-000026500000}"/>
    <cellStyle name="Normal 8 3 2 11_QR_TAB_1.4_1.5_1.11" xfId="20496" xr:uid="{00000000-0005-0000-0000-000027500000}"/>
    <cellStyle name="Normal 8 3 2 12" xfId="20497" xr:uid="{00000000-0005-0000-0000-000028500000}"/>
    <cellStyle name="Normal 8 3 2 12 2" xfId="20498" xr:uid="{00000000-0005-0000-0000-000029500000}"/>
    <cellStyle name="Normal 8 3 2 12_QR_TAB_1.4_1.5_1.11" xfId="20499" xr:uid="{00000000-0005-0000-0000-00002A500000}"/>
    <cellStyle name="Normal 8 3 2 13" xfId="20500" xr:uid="{00000000-0005-0000-0000-00002B500000}"/>
    <cellStyle name="Normal 8 3 2 2" xfId="20501" xr:uid="{00000000-0005-0000-0000-00002C500000}"/>
    <cellStyle name="Normal 8 3 2 2 10" xfId="20502" xr:uid="{00000000-0005-0000-0000-00002D500000}"/>
    <cellStyle name="Normal 8 3 2 2 10 2" xfId="20503" xr:uid="{00000000-0005-0000-0000-00002E500000}"/>
    <cellStyle name="Normal 8 3 2 2 10 2 2" xfId="20504" xr:uid="{00000000-0005-0000-0000-00002F500000}"/>
    <cellStyle name="Normal 8 3 2 2 10 2_QR_TAB_1.4_1.5_1.11" xfId="20505" xr:uid="{00000000-0005-0000-0000-000030500000}"/>
    <cellStyle name="Normal 8 3 2 2 10 3" xfId="20506" xr:uid="{00000000-0005-0000-0000-000031500000}"/>
    <cellStyle name="Normal 8 3 2 2 10_QR_TAB_1.4_1.5_1.11" xfId="20507" xr:uid="{00000000-0005-0000-0000-000032500000}"/>
    <cellStyle name="Normal 8 3 2 2 11" xfId="20508" xr:uid="{00000000-0005-0000-0000-000033500000}"/>
    <cellStyle name="Normal 8 3 2 2 11 2" xfId="20509" xr:uid="{00000000-0005-0000-0000-000034500000}"/>
    <cellStyle name="Normal 8 3 2 2 11_QR_TAB_1.4_1.5_1.11" xfId="20510" xr:uid="{00000000-0005-0000-0000-000035500000}"/>
    <cellStyle name="Normal 8 3 2 2 12" xfId="20511" xr:uid="{00000000-0005-0000-0000-000036500000}"/>
    <cellStyle name="Normal 8 3 2 2 2" xfId="20512" xr:uid="{00000000-0005-0000-0000-000037500000}"/>
    <cellStyle name="Normal 8 3 2 2 2 2" xfId="20513" xr:uid="{00000000-0005-0000-0000-000038500000}"/>
    <cellStyle name="Normal 8 3 2 2 2 2 2" xfId="20514" xr:uid="{00000000-0005-0000-0000-000039500000}"/>
    <cellStyle name="Normal 8 3 2 2 2 2 2 2" xfId="20515" xr:uid="{00000000-0005-0000-0000-00003A500000}"/>
    <cellStyle name="Normal 8 3 2 2 2 2 2 2 2" xfId="20516" xr:uid="{00000000-0005-0000-0000-00003B500000}"/>
    <cellStyle name="Normal 8 3 2 2 2 2 2 2 2 2" xfId="20517" xr:uid="{00000000-0005-0000-0000-00003C500000}"/>
    <cellStyle name="Normal 8 3 2 2 2 2 2 2 2_QR_TAB_1.4_1.5_1.11" xfId="20518" xr:uid="{00000000-0005-0000-0000-00003D500000}"/>
    <cellStyle name="Normal 8 3 2 2 2 2 2 2 3" xfId="20519" xr:uid="{00000000-0005-0000-0000-00003E500000}"/>
    <cellStyle name="Normal 8 3 2 2 2 2 2 2_QR_TAB_1.4_1.5_1.11" xfId="20520" xr:uid="{00000000-0005-0000-0000-00003F500000}"/>
    <cellStyle name="Normal 8 3 2 2 2 2 2 3" xfId="20521" xr:uid="{00000000-0005-0000-0000-000040500000}"/>
    <cellStyle name="Normal 8 3 2 2 2 2 2 3 2" xfId="20522" xr:uid="{00000000-0005-0000-0000-000041500000}"/>
    <cellStyle name="Normal 8 3 2 2 2 2 2 3_QR_TAB_1.4_1.5_1.11" xfId="20523" xr:uid="{00000000-0005-0000-0000-000042500000}"/>
    <cellStyle name="Normal 8 3 2 2 2 2 2 4" xfId="20524" xr:uid="{00000000-0005-0000-0000-000043500000}"/>
    <cellStyle name="Normal 8 3 2 2 2 2 2_QR_TAB_1.4_1.5_1.11" xfId="20525" xr:uid="{00000000-0005-0000-0000-000044500000}"/>
    <cellStyle name="Normal 8 3 2 2 2 2 3" xfId="20526" xr:uid="{00000000-0005-0000-0000-000045500000}"/>
    <cellStyle name="Normal 8 3 2 2 2 2 3 2" xfId="20527" xr:uid="{00000000-0005-0000-0000-000046500000}"/>
    <cellStyle name="Normal 8 3 2 2 2 2 3 2 2" xfId="20528" xr:uid="{00000000-0005-0000-0000-000047500000}"/>
    <cellStyle name="Normal 8 3 2 2 2 2 3 2 2 2" xfId="20529" xr:uid="{00000000-0005-0000-0000-000048500000}"/>
    <cellStyle name="Normal 8 3 2 2 2 2 3 2 2_QR_TAB_1.4_1.5_1.11" xfId="20530" xr:uid="{00000000-0005-0000-0000-000049500000}"/>
    <cellStyle name="Normal 8 3 2 2 2 2 3 2 3" xfId="20531" xr:uid="{00000000-0005-0000-0000-00004A500000}"/>
    <cellStyle name="Normal 8 3 2 2 2 2 3 2_QR_TAB_1.4_1.5_1.11" xfId="20532" xr:uid="{00000000-0005-0000-0000-00004B500000}"/>
    <cellStyle name="Normal 8 3 2 2 2 2 3_QR_TAB_1.4_1.5_1.11" xfId="20533" xr:uid="{00000000-0005-0000-0000-00004C500000}"/>
    <cellStyle name="Normal 8 3 2 2 2 2 4" xfId="20534" xr:uid="{00000000-0005-0000-0000-00004D500000}"/>
    <cellStyle name="Normal 8 3 2 2 2 2 4 2" xfId="20535" xr:uid="{00000000-0005-0000-0000-00004E500000}"/>
    <cellStyle name="Normal 8 3 2 2 2 2 4 2 2" xfId="20536" xr:uid="{00000000-0005-0000-0000-00004F500000}"/>
    <cellStyle name="Normal 8 3 2 2 2 2 4 2_QR_TAB_1.4_1.5_1.11" xfId="20537" xr:uid="{00000000-0005-0000-0000-000050500000}"/>
    <cellStyle name="Normal 8 3 2 2 2 2 4 3" xfId="20538" xr:uid="{00000000-0005-0000-0000-000051500000}"/>
    <cellStyle name="Normal 8 3 2 2 2 2 4_QR_TAB_1.4_1.5_1.11" xfId="20539" xr:uid="{00000000-0005-0000-0000-000052500000}"/>
    <cellStyle name="Normal 8 3 2 2 2 2 5" xfId="20540" xr:uid="{00000000-0005-0000-0000-000053500000}"/>
    <cellStyle name="Normal 8 3 2 2 2 2 5 2" xfId="20541" xr:uid="{00000000-0005-0000-0000-000054500000}"/>
    <cellStyle name="Normal 8 3 2 2 2 2 5_QR_TAB_1.4_1.5_1.11" xfId="20542" xr:uid="{00000000-0005-0000-0000-000055500000}"/>
    <cellStyle name="Normal 8 3 2 2 2 2 6" xfId="20543" xr:uid="{00000000-0005-0000-0000-000056500000}"/>
    <cellStyle name="Normal 8 3 2 2 2 2_checks flows" xfId="20544" xr:uid="{00000000-0005-0000-0000-000057500000}"/>
    <cellStyle name="Normal 8 3 2 2 2 3" xfId="20545" xr:uid="{00000000-0005-0000-0000-000058500000}"/>
    <cellStyle name="Normal 8 3 2 2 2 3 2" xfId="20546" xr:uid="{00000000-0005-0000-0000-000059500000}"/>
    <cellStyle name="Normal 8 3 2 2 2 3 2 2" xfId="20547" xr:uid="{00000000-0005-0000-0000-00005A500000}"/>
    <cellStyle name="Normal 8 3 2 2 2 3 2 2 2" xfId="20548" xr:uid="{00000000-0005-0000-0000-00005B500000}"/>
    <cellStyle name="Normal 8 3 2 2 2 3 2 2 2 2" xfId="20549" xr:uid="{00000000-0005-0000-0000-00005C500000}"/>
    <cellStyle name="Normal 8 3 2 2 2 3 2 2 2_QR_TAB_1.4_1.5_1.11" xfId="20550" xr:uid="{00000000-0005-0000-0000-00005D500000}"/>
    <cellStyle name="Normal 8 3 2 2 2 3 2 2 3" xfId="20551" xr:uid="{00000000-0005-0000-0000-00005E500000}"/>
    <cellStyle name="Normal 8 3 2 2 2 3 2 2_QR_TAB_1.4_1.5_1.11" xfId="20552" xr:uid="{00000000-0005-0000-0000-00005F500000}"/>
    <cellStyle name="Normal 8 3 2 2 2 3 2 3" xfId="20553" xr:uid="{00000000-0005-0000-0000-000060500000}"/>
    <cellStyle name="Normal 8 3 2 2 2 3 2 3 2" xfId="20554" xr:uid="{00000000-0005-0000-0000-000061500000}"/>
    <cellStyle name="Normal 8 3 2 2 2 3 2 3_QR_TAB_1.4_1.5_1.11" xfId="20555" xr:uid="{00000000-0005-0000-0000-000062500000}"/>
    <cellStyle name="Normal 8 3 2 2 2 3 2 4" xfId="20556" xr:uid="{00000000-0005-0000-0000-000063500000}"/>
    <cellStyle name="Normal 8 3 2 2 2 3 2_QR_TAB_1.4_1.5_1.11" xfId="20557" xr:uid="{00000000-0005-0000-0000-000064500000}"/>
    <cellStyle name="Normal 8 3 2 2 2 3 3" xfId="20558" xr:uid="{00000000-0005-0000-0000-000065500000}"/>
    <cellStyle name="Normal 8 3 2 2 2 3 3 2" xfId="20559" xr:uid="{00000000-0005-0000-0000-000066500000}"/>
    <cellStyle name="Normal 8 3 2 2 2 3 3 2 2" xfId="20560" xr:uid="{00000000-0005-0000-0000-000067500000}"/>
    <cellStyle name="Normal 8 3 2 2 2 3 3 2_QR_TAB_1.4_1.5_1.11" xfId="20561" xr:uid="{00000000-0005-0000-0000-000068500000}"/>
    <cellStyle name="Normal 8 3 2 2 2 3 3 3" xfId="20562" xr:uid="{00000000-0005-0000-0000-000069500000}"/>
    <cellStyle name="Normal 8 3 2 2 2 3 3_QR_TAB_1.4_1.5_1.11" xfId="20563" xr:uid="{00000000-0005-0000-0000-00006A500000}"/>
    <cellStyle name="Normal 8 3 2 2 2 3 4" xfId="20564" xr:uid="{00000000-0005-0000-0000-00006B500000}"/>
    <cellStyle name="Normal 8 3 2 2 2 3 4 2" xfId="20565" xr:uid="{00000000-0005-0000-0000-00006C500000}"/>
    <cellStyle name="Normal 8 3 2 2 2 3 4_QR_TAB_1.4_1.5_1.11" xfId="20566" xr:uid="{00000000-0005-0000-0000-00006D500000}"/>
    <cellStyle name="Normal 8 3 2 2 2 3 5" xfId="20567" xr:uid="{00000000-0005-0000-0000-00006E500000}"/>
    <cellStyle name="Normal 8 3 2 2 2 3_checks flows" xfId="20568" xr:uid="{00000000-0005-0000-0000-00006F500000}"/>
    <cellStyle name="Normal 8 3 2 2 2 4" xfId="20569" xr:uid="{00000000-0005-0000-0000-000070500000}"/>
    <cellStyle name="Normal 8 3 2 2 2 4 2" xfId="20570" xr:uid="{00000000-0005-0000-0000-000071500000}"/>
    <cellStyle name="Normal 8 3 2 2 2 4 2 2" xfId="20571" xr:uid="{00000000-0005-0000-0000-000072500000}"/>
    <cellStyle name="Normal 8 3 2 2 2 4 2 2 2" xfId="20572" xr:uid="{00000000-0005-0000-0000-000073500000}"/>
    <cellStyle name="Normal 8 3 2 2 2 4 2 2_QR_TAB_1.4_1.5_1.11" xfId="20573" xr:uid="{00000000-0005-0000-0000-000074500000}"/>
    <cellStyle name="Normal 8 3 2 2 2 4 2 3" xfId="20574" xr:uid="{00000000-0005-0000-0000-000075500000}"/>
    <cellStyle name="Normal 8 3 2 2 2 4 2_QR_TAB_1.4_1.5_1.11" xfId="20575" xr:uid="{00000000-0005-0000-0000-000076500000}"/>
    <cellStyle name="Normal 8 3 2 2 2 4 3" xfId="20576" xr:uid="{00000000-0005-0000-0000-000077500000}"/>
    <cellStyle name="Normal 8 3 2 2 2 4 3 2" xfId="20577" xr:uid="{00000000-0005-0000-0000-000078500000}"/>
    <cellStyle name="Normal 8 3 2 2 2 4 3_QR_TAB_1.4_1.5_1.11" xfId="20578" xr:uid="{00000000-0005-0000-0000-000079500000}"/>
    <cellStyle name="Normal 8 3 2 2 2 4 4" xfId="20579" xr:uid="{00000000-0005-0000-0000-00007A500000}"/>
    <cellStyle name="Normal 8 3 2 2 2 4_QR_TAB_1.4_1.5_1.11" xfId="20580" xr:uid="{00000000-0005-0000-0000-00007B500000}"/>
    <cellStyle name="Normal 8 3 2 2 2 5" xfId="20581" xr:uid="{00000000-0005-0000-0000-00007C500000}"/>
    <cellStyle name="Normal 8 3 2 2 2 5 2" xfId="20582" xr:uid="{00000000-0005-0000-0000-00007D500000}"/>
    <cellStyle name="Normal 8 3 2 2 2 5 2 2" xfId="20583" xr:uid="{00000000-0005-0000-0000-00007E500000}"/>
    <cellStyle name="Normal 8 3 2 2 2 5 2 2 2" xfId="20584" xr:uid="{00000000-0005-0000-0000-00007F500000}"/>
    <cellStyle name="Normal 8 3 2 2 2 5 2 2_QR_TAB_1.4_1.5_1.11" xfId="20585" xr:uid="{00000000-0005-0000-0000-000080500000}"/>
    <cellStyle name="Normal 8 3 2 2 2 5 2 3" xfId="20586" xr:uid="{00000000-0005-0000-0000-000081500000}"/>
    <cellStyle name="Normal 8 3 2 2 2 5 2_QR_TAB_1.4_1.5_1.11" xfId="20587" xr:uid="{00000000-0005-0000-0000-000082500000}"/>
    <cellStyle name="Normal 8 3 2 2 2 5_QR_TAB_1.4_1.5_1.11" xfId="20588" xr:uid="{00000000-0005-0000-0000-000083500000}"/>
    <cellStyle name="Normal 8 3 2 2 2 6" xfId="20589" xr:uid="{00000000-0005-0000-0000-000084500000}"/>
    <cellStyle name="Normal 8 3 2 2 2 6 2" xfId="20590" xr:uid="{00000000-0005-0000-0000-000085500000}"/>
    <cellStyle name="Normal 8 3 2 2 2 6 2 2" xfId="20591" xr:uid="{00000000-0005-0000-0000-000086500000}"/>
    <cellStyle name="Normal 8 3 2 2 2 6 2_QR_TAB_1.4_1.5_1.11" xfId="20592" xr:uid="{00000000-0005-0000-0000-000087500000}"/>
    <cellStyle name="Normal 8 3 2 2 2 6 3" xfId="20593" xr:uid="{00000000-0005-0000-0000-000088500000}"/>
    <cellStyle name="Normal 8 3 2 2 2 6_QR_TAB_1.4_1.5_1.11" xfId="20594" xr:uid="{00000000-0005-0000-0000-000089500000}"/>
    <cellStyle name="Normal 8 3 2 2 2 7" xfId="20595" xr:uid="{00000000-0005-0000-0000-00008A500000}"/>
    <cellStyle name="Normal 8 3 2 2 2 7 2" xfId="20596" xr:uid="{00000000-0005-0000-0000-00008B500000}"/>
    <cellStyle name="Normal 8 3 2 2 2 7_QR_TAB_1.4_1.5_1.11" xfId="20597" xr:uid="{00000000-0005-0000-0000-00008C500000}"/>
    <cellStyle name="Normal 8 3 2 2 2 8" xfId="20598" xr:uid="{00000000-0005-0000-0000-00008D500000}"/>
    <cellStyle name="Normal 8 3 2 2 2_checks flows" xfId="20599" xr:uid="{00000000-0005-0000-0000-00008E500000}"/>
    <cellStyle name="Normal 8 3 2 2 3" xfId="20600" xr:uid="{00000000-0005-0000-0000-00008F500000}"/>
    <cellStyle name="Normal 8 3 2 2 3 2" xfId="20601" xr:uid="{00000000-0005-0000-0000-000090500000}"/>
    <cellStyle name="Normal 8 3 2 2 3 2 2" xfId="20602" xr:uid="{00000000-0005-0000-0000-000091500000}"/>
    <cellStyle name="Normal 8 3 2 2 3 2 2 2" xfId="20603" xr:uid="{00000000-0005-0000-0000-000092500000}"/>
    <cellStyle name="Normal 8 3 2 2 3 2 2 2 2" xfId="20604" xr:uid="{00000000-0005-0000-0000-000093500000}"/>
    <cellStyle name="Normal 8 3 2 2 3 2 2 2_QR_TAB_1.4_1.5_1.11" xfId="20605" xr:uid="{00000000-0005-0000-0000-000094500000}"/>
    <cellStyle name="Normal 8 3 2 2 3 2 2 3" xfId="20606" xr:uid="{00000000-0005-0000-0000-000095500000}"/>
    <cellStyle name="Normal 8 3 2 2 3 2 2_QR_TAB_1.4_1.5_1.11" xfId="20607" xr:uid="{00000000-0005-0000-0000-000096500000}"/>
    <cellStyle name="Normal 8 3 2 2 3 2 3" xfId="20608" xr:uid="{00000000-0005-0000-0000-000097500000}"/>
    <cellStyle name="Normal 8 3 2 2 3 2 3 2" xfId="20609" xr:uid="{00000000-0005-0000-0000-000098500000}"/>
    <cellStyle name="Normal 8 3 2 2 3 2 3_QR_TAB_1.4_1.5_1.11" xfId="20610" xr:uid="{00000000-0005-0000-0000-000099500000}"/>
    <cellStyle name="Normal 8 3 2 2 3 2 4" xfId="20611" xr:uid="{00000000-0005-0000-0000-00009A500000}"/>
    <cellStyle name="Normal 8 3 2 2 3 2_QR_TAB_1.4_1.5_1.11" xfId="20612" xr:uid="{00000000-0005-0000-0000-00009B500000}"/>
    <cellStyle name="Normal 8 3 2 2 3 3" xfId="20613" xr:uid="{00000000-0005-0000-0000-00009C500000}"/>
    <cellStyle name="Normal 8 3 2 2 3 3 2" xfId="20614" xr:uid="{00000000-0005-0000-0000-00009D500000}"/>
    <cellStyle name="Normal 8 3 2 2 3 3 2 2" xfId="20615" xr:uid="{00000000-0005-0000-0000-00009E500000}"/>
    <cellStyle name="Normal 8 3 2 2 3 3 2 2 2" xfId="20616" xr:uid="{00000000-0005-0000-0000-00009F500000}"/>
    <cellStyle name="Normal 8 3 2 2 3 3 2 2_QR_TAB_1.4_1.5_1.11" xfId="20617" xr:uid="{00000000-0005-0000-0000-0000A0500000}"/>
    <cellStyle name="Normal 8 3 2 2 3 3 2 3" xfId="20618" xr:uid="{00000000-0005-0000-0000-0000A1500000}"/>
    <cellStyle name="Normal 8 3 2 2 3 3 2_QR_TAB_1.4_1.5_1.11" xfId="20619" xr:uid="{00000000-0005-0000-0000-0000A2500000}"/>
    <cellStyle name="Normal 8 3 2 2 3 3_QR_TAB_1.4_1.5_1.11" xfId="20620" xr:uid="{00000000-0005-0000-0000-0000A3500000}"/>
    <cellStyle name="Normal 8 3 2 2 3 4" xfId="20621" xr:uid="{00000000-0005-0000-0000-0000A4500000}"/>
    <cellStyle name="Normal 8 3 2 2 3 4 2" xfId="20622" xr:uid="{00000000-0005-0000-0000-0000A5500000}"/>
    <cellStyle name="Normal 8 3 2 2 3 4 2 2" xfId="20623" xr:uid="{00000000-0005-0000-0000-0000A6500000}"/>
    <cellStyle name="Normal 8 3 2 2 3 4 2_QR_TAB_1.4_1.5_1.11" xfId="20624" xr:uid="{00000000-0005-0000-0000-0000A7500000}"/>
    <cellStyle name="Normal 8 3 2 2 3 4 3" xfId="20625" xr:uid="{00000000-0005-0000-0000-0000A8500000}"/>
    <cellStyle name="Normal 8 3 2 2 3 4_QR_TAB_1.4_1.5_1.11" xfId="20626" xr:uid="{00000000-0005-0000-0000-0000A9500000}"/>
    <cellStyle name="Normal 8 3 2 2 3 5" xfId="20627" xr:uid="{00000000-0005-0000-0000-0000AA500000}"/>
    <cellStyle name="Normal 8 3 2 2 3 5 2" xfId="20628" xr:uid="{00000000-0005-0000-0000-0000AB500000}"/>
    <cellStyle name="Normal 8 3 2 2 3 5_QR_TAB_1.4_1.5_1.11" xfId="20629" xr:uid="{00000000-0005-0000-0000-0000AC500000}"/>
    <cellStyle name="Normal 8 3 2 2 3 6" xfId="20630" xr:uid="{00000000-0005-0000-0000-0000AD500000}"/>
    <cellStyle name="Normal 8 3 2 2 3_checks flows" xfId="20631" xr:uid="{00000000-0005-0000-0000-0000AE500000}"/>
    <cellStyle name="Normal 8 3 2 2 4" xfId="20632" xr:uid="{00000000-0005-0000-0000-0000AF500000}"/>
    <cellStyle name="Normal 8 3 2 2 4 2" xfId="20633" xr:uid="{00000000-0005-0000-0000-0000B0500000}"/>
    <cellStyle name="Normal 8 3 2 2 4 2 2" xfId="20634" xr:uid="{00000000-0005-0000-0000-0000B1500000}"/>
    <cellStyle name="Normal 8 3 2 2 4 2 2 2" xfId="20635" xr:uid="{00000000-0005-0000-0000-0000B2500000}"/>
    <cellStyle name="Normal 8 3 2 2 4 2 2 2 2" xfId="20636" xr:uid="{00000000-0005-0000-0000-0000B3500000}"/>
    <cellStyle name="Normal 8 3 2 2 4 2 2 2_QR_TAB_1.4_1.5_1.11" xfId="20637" xr:uid="{00000000-0005-0000-0000-0000B4500000}"/>
    <cellStyle name="Normal 8 3 2 2 4 2 2 3" xfId="20638" xr:uid="{00000000-0005-0000-0000-0000B5500000}"/>
    <cellStyle name="Normal 8 3 2 2 4 2 2_QR_TAB_1.4_1.5_1.11" xfId="20639" xr:uid="{00000000-0005-0000-0000-0000B6500000}"/>
    <cellStyle name="Normal 8 3 2 2 4 2 3" xfId="20640" xr:uid="{00000000-0005-0000-0000-0000B7500000}"/>
    <cellStyle name="Normal 8 3 2 2 4 2 3 2" xfId="20641" xr:uid="{00000000-0005-0000-0000-0000B8500000}"/>
    <cellStyle name="Normal 8 3 2 2 4 2 3_QR_TAB_1.4_1.5_1.11" xfId="20642" xr:uid="{00000000-0005-0000-0000-0000B9500000}"/>
    <cellStyle name="Normal 8 3 2 2 4 2 4" xfId="20643" xr:uid="{00000000-0005-0000-0000-0000BA500000}"/>
    <cellStyle name="Normal 8 3 2 2 4 2_QR_TAB_1.4_1.5_1.11" xfId="20644" xr:uid="{00000000-0005-0000-0000-0000BB500000}"/>
    <cellStyle name="Normal 8 3 2 2 4 3" xfId="20645" xr:uid="{00000000-0005-0000-0000-0000BC500000}"/>
    <cellStyle name="Normal 8 3 2 2 4 3 2" xfId="20646" xr:uid="{00000000-0005-0000-0000-0000BD500000}"/>
    <cellStyle name="Normal 8 3 2 2 4 3 2 2" xfId="20647" xr:uid="{00000000-0005-0000-0000-0000BE500000}"/>
    <cellStyle name="Normal 8 3 2 2 4 3 2 2 2" xfId="20648" xr:uid="{00000000-0005-0000-0000-0000BF500000}"/>
    <cellStyle name="Normal 8 3 2 2 4 3 2 2_QR_TAB_1.4_1.5_1.11" xfId="20649" xr:uid="{00000000-0005-0000-0000-0000C0500000}"/>
    <cellStyle name="Normal 8 3 2 2 4 3 2 3" xfId="20650" xr:uid="{00000000-0005-0000-0000-0000C1500000}"/>
    <cellStyle name="Normal 8 3 2 2 4 3 2_QR_TAB_1.4_1.5_1.11" xfId="20651" xr:uid="{00000000-0005-0000-0000-0000C2500000}"/>
    <cellStyle name="Normal 8 3 2 2 4 3_QR_TAB_1.4_1.5_1.11" xfId="20652" xr:uid="{00000000-0005-0000-0000-0000C3500000}"/>
    <cellStyle name="Normal 8 3 2 2 4 4" xfId="20653" xr:uid="{00000000-0005-0000-0000-0000C4500000}"/>
    <cellStyle name="Normal 8 3 2 2 4 4 2" xfId="20654" xr:uid="{00000000-0005-0000-0000-0000C5500000}"/>
    <cellStyle name="Normal 8 3 2 2 4 4 2 2" xfId="20655" xr:uid="{00000000-0005-0000-0000-0000C6500000}"/>
    <cellStyle name="Normal 8 3 2 2 4 4 2_QR_TAB_1.4_1.5_1.11" xfId="20656" xr:uid="{00000000-0005-0000-0000-0000C7500000}"/>
    <cellStyle name="Normal 8 3 2 2 4 4 3" xfId="20657" xr:uid="{00000000-0005-0000-0000-0000C8500000}"/>
    <cellStyle name="Normal 8 3 2 2 4 4_QR_TAB_1.4_1.5_1.11" xfId="20658" xr:uid="{00000000-0005-0000-0000-0000C9500000}"/>
    <cellStyle name="Normal 8 3 2 2 4 5" xfId="20659" xr:uid="{00000000-0005-0000-0000-0000CA500000}"/>
    <cellStyle name="Normal 8 3 2 2 4 5 2" xfId="20660" xr:uid="{00000000-0005-0000-0000-0000CB500000}"/>
    <cellStyle name="Normal 8 3 2 2 4 5_QR_TAB_1.4_1.5_1.11" xfId="20661" xr:uid="{00000000-0005-0000-0000-0000CC500000}"/>
    <cellStyle name="Normal 8 3 2 2 4 6" xfId="20662" xr:uid="{00000000-0005-0000-0000-0000CD500000}"/>
    <cellStyle name="Normal 8 3 2 2 4_checks flows" xfId="20663" xr:uid="{00000000-0005-0000-0000-0000CE500000}"/>
    <cellStyle name="Normal 8 3 2 2 5" xfId="20664" xr:uid="{00000000-0005-0000-0000-0000CF500000}"/>
    <cellStyle name="Normal 8 3 2 2 5 2" xfId="20665" xr:uid="{00000000-0005-0000-0000-0000D0500000}"/>
    <cellStyle name="Normal 8 3 2 2 5 2 2" xfId="20666" xr:uid="{00000000-0005-0000-0000-0000D1500000}"/>
    <cellStyle name="Normal 8 3 2 2 5 2 2 2" xfId="20667" xr:uid="{00000000-0005-0000-0000-0000D2500000}"/>
    <cellStyle name="Normal 8 3 2 2 5 2 2 2 2" xfId="20668" xr:uid="{00000000-0005-0000-0000-0000D3500000}"/>
    <cellStyle name="Normal 8 3 2 2 5 2 2 2_QR_TAB_1.4_1.5_1.11" xfId="20669" xr:uid="{00000000-0005-0000-0000-0000D4500000}"/>
    <cellStyle name="Normal 8 3 2 2 5 2 2 3" xfId="20670" xr:uid="{00000000-0005-0000-0000-0000D5500000}"/>
    <cellStyle name="Normal 8 3 2 2 5 2 2_QR_TAB_1.4_1.5_1.11" xfId="20671" xr:uid="{00000000-0005-0000-0000-0000D6500000}"/>
    <cellStyle name="Normal 8 3 2 2 5 2 3" xfId="20672" xr:uid="{00000000-0005-0000-0000-0000D7500000}"/>
    <cellStyle name="Normal 8 3 2 2 5 2 3 2" xfId="20673" xr:uid="{00000000-0005-0000-0000-0000D8500000}"/>
    <cellStyle name="Normal 8 3 2 2 5 2 3_QR_TAB_1.4_1.5_1.11" xfId="20674" xr:uid="{00000000-0005-0000-0000-0000D9500000}"/>
    <cellStyle name="Normal 8 3 2 2 5 2 4" xfId="20675" xr:uid="{00000000-0005-0000-0000-0000DA500000}"/>
    <cellStyle name="Normal 8 3 2 2 5 2_QR_TAB_1.4_1.5_1.11" xfId="20676" xr:uid="{00000000-0005-0000-0000-0000DB500000}"/>
    <cellStyle name="Normal 8 3 2 2 5 3" xfId="20677" xr:uid="{00000000-0005-0000-0000-0000DC500000}"/>
    <cellStyle name="Normal 8 3 2 2 5 3 2" xfId="20678" xr:uid="{00000000-0005-0000-0000-0000DD500000}"/>
    <cellStyle name="Normal 8 3 2 2 5 3 2 2" xfId="20679" xr:uid="{00000000-0005-0000-0000-0000DE500000}"/>
    <cellStyle name="Normal 8 3 2 2 5 3 2 2 2" xfId="20680" xr:uid="{00000000-0005-0000-0000-0000DF500000}"/>
    <cellStyle name="Normal 8 3 2 2 5 3 2 2_QR_TAB_1.4_1.5_1.11" xfId="20681" xr:uid="{00000000-0005-0000-0000-0000E0500000}"/>
    <cellStyle name="Normal 8 3 2 2 5 3 2 3" xfId="20682" xr:uid="{00000000-0005-0000-0000-0000E1500000}"/>
    <cellStyle name="Normal 8 3 2 2 5 3 2_QR_TAB_1.4_1.5_1.11" xfId="20683" xr:uid="{00000000-0005-0000-0000-0000E2500000}"/>
    <cellStyle name="Normal 8 3 2 2 5 3_QR_TAB_1.4_1.5_1.11" xfId="20684" xr:uid="{00000000-0005-0000-0000-0000E3500000}"/>
    <cellStyle name="Normal 8 3 2 2 5 4" xfId="20685" xr:uid="{00000000-0005-0000-0000-0000E4500000}"/>
    <cellStyle name="Normal 8 3 2 2 5 4 2" xfId="20686" xr:uid="{00000000-0005-0000-0000-0000E5500000}"/>
    <cellStyle name="Normal 8 3 2 2 5 4 2 2" xfId="20687" xr:uid="{00000000-0005-0000-0000-0000E6500000}"/>
    <cellStyle name="Normal 8 3 2 2 5 4 2_QR_TAB_1.4_1.5_1.11" xfId="20688" xr:uid="{00000000-0005-0000-0000-0000E7500000}"/>
    <cellStyle name="Normal 8 3 2 2 5 4 3" xfId="20689" xr:uid="{00000000-0005-0000-0000-0000E8500000}"/>
    <cellStyle name="Normal 8 3 2 2 5 4_QR_TAB_1.4_1.5_1.11" xfId="20690" xr:uid="{00000000-0005-0000-0000-0000E9500000}"/>
    <cellStyle name="Normal 8 3 2 2 5 5" xfId="20691" xr:uid="{00000000-0005-0000-0000-0000EA500000}"/>
    <cellStyle name="Normal 8 3 2 2 5 5 2" xfId="20692" xr:uid="{00000000-0005-0000-0000-0000EB500000}"/>
    <cellStyle name="Normal 8 3 2 2 5 5_QR_TAB_1.4_1.5_1.11" xfId="20693" xr:uid="{00000000-0005-0000-0000-0000EC500000}"/>
    <cellStyle name="Normal 8 3 2 2 5 6" xfId="20694" xr:uid="{00000000-0005-0000-0000-0000ED500000}"/>
    <cellStyle name="Normal 8 3 2 2 5_checks flows" xfId="20695" xr:uid="{00000000-0005-0000-0000-0000EE500000}"/>
    <cellStyle name="Normal 8 3 2 2 6" xfId="20696" xr:uid="{00000000-0005-0000-0000-0000EF500000}"/>
    <cellStyle name="Normal 8 3 2 2 6 2" xfId="20697" xr:uid="{00000000-0005-0000-0000-0000F0500000}"/>
    <cellStyle name="Normal 8 3 2 2 6 2 2" xfId="20698" xr:uid="{00000000-0005-0000-0000-0000F1500000}"/>
    <cellStyle name="Normal 8 3 2 2 6 2 2 2" xfId="20699" xr:uid="{00000000-0005-0000-0000-0000F2500000}"/>
    <cellStyle name="Normal 8 3 2 2 6 2 2 2 2" xfId="20700" xr:uid="{00000000-0005-0000-0000-0000F3500000}"/>
    <cellStyle name="Normal 8 3 2 2 6 2 2 2_QR_TAB_1.4_1.5_1.11" xfId="20701" xr:uid="{00000000-0005-0000-0000-0000F4500000}"/>
    <cellStyle name="Normal 8 3 2 2 6 2 2 3" xfId="20702" xr:uid="{00000000-0005-0000-0000-0000F5500000}"/>
    <cellStyle name="Normal 8 3 2 2 6 2 2_QR_TAB_1.4_1.5_1.11" xfId="20703" xr:uid="{00000000-0005-0000-0000-0000F6500000}"/>
    <cellStyle name="Normal 8 3 2 2 6 2 3" xfId="20704" xr:uid="{00000000-0005-0000-0000-0000F7500000}"/>
    <cellStyle name="Normal 8 3 2 2 6 2 3 2" xfId="20705" xr:uid="{00000000-0005-0000-0000-0000F8500000}"/>
    <cellStyle name="Normal 8 3 2 2 6 2 3_QR_TAB_1.4_1.5_1.11" xfId="20706" xr:uid="{00000000-0005-0000-0000-0000F9500000}"/>
    <cellStyle name="Normal 8 3 2 2 6 2 4" xfId="20707" xr:uid="{00000000-0005-0000-0000-0000FA500000}"/>
    <cellStyle name="Normal 8 3 2 2 6 2_QR_TAB_1.4_1.5_1.11" xfId="20708" xr:uid="{00000000-0005-0000-0000-0000FB500000}"/>
    <cellStyle name="Normal 8 3 2 2 6 3" xfId="20709" xr:uid="{00000000-0005-0000-0000-0000FC500000}"/>
    <cellStyle name="Normal 8 3 2 2 6 3 2" xfId="20710" xr:uid="{00000000-0005-0000-0000-0000FD500000}"/>
    <cellStyle name="Normal 8 3 2 2 6 3 2 2" xfId="20711" xr:uid="{00000000-0005-0000-0000-0000FE500000}"/>
    <cellStyle name="Normal 8 3 2 2 6 3 2 2 2" xfId="20712" xr:uid="{00000000-0005-0000-0000-0000FF500000}"/>
    <cellStyle name="Normal 8 3 2 2 6 3 2 2_QR_TAB_1.4_1.5_1.11" xfId="20713" xr:uid="{00000000-0005-0000-0000-000000510000}"/>
    <cellStyle name="Normal 8 3 2 2 6 3 2 3" xfId="20714" xr:uid="{00000000-0005-0000-0000-000001510000}"/>
    <cellStyle name="Normal 8 3 2 2 6 3 2_QR_TAB_1.4_1.5_1.11" xfId="20715" xr:uid="{00000000-0005-0000-0000-000002510000}"/>
    <cellStyle name="Normal 8 3 2 2 6 3_QR_TAB_1.4_1.5_1.11" xfId="20716" xr:uid="{00000000-0005-0000-0000-000003510000}"/>
    <cellStyle name="Normal 8 3 2 2 6 4" xfId="20717" xr:uid="{00000000-0005-0000-0000-000004510000}"/>
    <cellStyle name="Normal 8 3 2 2 6 4 2" xfId="20718" xr:uid="{00000000-0005-0000-0000-000005510000}"/>
    <cellStyle name="Normal 8 3 2 2 6 4 2 2" xfId="20719" xr:uid="{00000000-0005-0000-0000-000006510000}"/>
    <cellStyle name="Normal 8 3 2 2 6 4 2_QR_TAB_1.4_1.5_1.11" xfId="20720" xr:uid="{00000000-0005-0000-0000-000007510000}"/>
    <cellStyle name="Normal 8 3 2 2 6 4 3" xfId="20721" xr:uid="{00000000-0005-0000-0000-000008510000}"/>
    <cellStyle name="Normal 8 3 2 2 6 4_QR_TAB_1.4_1.5_1.11" xfId="20722" xr:uid="{00000000-0005-0000-0000-000009510000}"/>
    <cellStyle name="Normal 8 3 2 2 6 5" xfId="20723" xr:uid="{00000000-0005-0000-0000-00000A510000}"/>
    <cellStyle name="Normal 8 3 2 2 6 5 2" xfId="20724" xr:uid="{00000000-0005-0000-0000-00000B510000}"/>
    <cellStyle name="Normal 8 3 2 2 6 5_QR_TAB_1.4_1.5_1.11" xfId="20725" xr:uid="{00000000-0005-0000-0000-00000C510000}"/>
    <cellStyle name="Normal 8 3 2 2 6 6" xfId="20726" xr:uid="{00000000-0005-0000-0000-00000D510000}"/>
    <cellStyle name="Normal 8 3 2 2 6_checks flows" xfId="20727" xr:uid="{00000000-0005-0000-0000-00000E510000}"/>
    <cellStyle name="Normal 8 3 2 2 7" xfId="20728" xr:uid="{00000000-0005-0000-0000-00000F510000}"/>
    <cellStyle name="Normal 8 3 2 2 7 2" xfId="20729" xr:uid="{00000000-0005-0000-0000-000010510000}"/>
    <cellStyle name="Normal 8 3 2 2 7 2 2" xfId="20730" xr:uid="{00000000-0005-0000-0000-000011510000}"/>
    <cellStyle name="Normal 8 3 2 2 7 2 2 2" xfId="20731" xr:uid="{00000000-0005-0000-0000-000012510000}"/>
    <cellStyle name="Normal 8 3 2 2 7 2 2 2 2" xfId="20732" xr:uid="{00000000-0005-0000-0000-000013510000}"/>
    <cellStyle name="Normal 8 3 2 2 7 2 2 2_QR_TAB_1.4_1.5_1.11" xfId="20733" xr:uid="{00000000-0005-0000-0000-000014510000}"/>
    <cellStyle name="Normal 8 3 2 2 7 2 2 3" xfId="20734" xr:uid="{00000000-0005-0000-0000-000015510000}"/>
    <cellStyle name="Normal 8 3 2 2 7 2 2_QR_TAB_1.4_1.5_1.11" xfId="20735" xr:uid="{00000000-0005-0000-0000-000016510000}"/>
    <cellStyle name="Normal 8 3 2 2 7 2 3" xfId="20736" xr:uid="{00000000-0005-0000-0000-000017510000}"/>
    <cellStyle name="Normal 8 3 2 2 7 2 3 2" xfId="20737" xr:uid="{00000000-0005-0000-0000-000018510000}"/>
    <cellStyle name="Normal 8 3 2 2 7 2 3_QR_TAB_1.4_1.5_1.11" xfId="20738" xr:uid="{00000000-0005-0000-0000-000019510000}"/>
    <cellStyle name="Normal 8 3 2 2 7 2 4" xfId="20739" xr:uid="{00000000-0005-0000-0000-00001A510000}"/>
    <cellStyle name="Normal 8 3 2 2 7 2_QR_TAB_1.4_1.5_1.11" xfId="20740" xr:uid="{00000000-0005-0000-0000-00001B510000}"/>
    <cellStyle name="Normal 8 3 2 2 7 3" xfId="20741" xr:uid="{00000000-0005-0000-0000-00001C510000}"/>
    <cellStyle name="Normal 8 3 2 2 7 3 2" xfId="20742" xr:uid="{00000000-0005-0000-0000-00001D510000}"/>
    <cellStyle name="Normal 8 3 2 2 7 3 2 2" xfId="20743" xr:uid="{00000000-0005-0000-0000-00001E510000}"/>
    <cellStyle name="Normal 8 3 2 2 7 3 2_QR_TAB_1.4_1.5_1.11" xfId="20744" xr:uid="{00000000-0005-0000-0000-00001F510000}"/>
    <cellStyle name="Normal 8 3 2 2 7 3 3" xfId="20745" xr:uid="{00000000-0005-0000-0000-000020510000}"/>
    <cellStyle name="Normal 8 3 2 2 7 3_QR_TAB_1.4_1.5_1.11" xfId="20746" xr:uid="{00000000-0005-0000-0000-000021510000}"/>
    <cellStyle name="Normal 8 3 2 2 7 4" xfId="20747" xr:uid="{00000000-0005-0000-0000-000022510000}"/>
    <cellStyle name="Normal 8 3 2 2 7 4 2" xfId="20748" xr:uid="{00000000-0005-0000-0000-000023510000}"/>
    <cellStyle name="Normal 8 3 2 2 7 4_QR_TAB_1.4_1.5_1.11" xfId="20749" xr:uid="{00000000-0005-0000-0000-000024510000}"/>
    <cellStyle name="Normal 8 3 2 2 7 5" xfId="20750" xr:uid="{00000000-0005-0000-0000-000025510000}"/>
    <cellStyle name="Normal 8 3 2 2 7_checks flows" xfId="20751" xr:uid="{00000000-0005-0000-0000-000026510000}"/>
    <cellStyle name="Normal 8 3 2 2 8" xfId="20752" xr:uid="{00000000-0005-0000-0000-000027510000}"/>
    <cellStyle name="Normal 8 3 2 2 8 2" xfId="20753" xr:uid="{00000000-0005-0000-0000-000028510000}"/>
    <cellStyle name="Normal 8 3 2 2 8 2 2" xfId="20754" xr:uid="{00000000-0005-0000-0000-000029510000}"/>
    <cellStyle name="Normal 8 3 2 2 8 2 2 2" xfId="20755" xr:uid="{00000000-0005-0000-0000-00002A510000}"/>
    <cellStyle name="Normal 8 3 2 2 8 2 2_QR_TAB_1.4_1.5_1.11" xfId="20756" xr:uid="{00000000-0005-0000-0000-00002B510000}"/>
    <cellStyle name="Normal 8 3 2 2 8 2 3" xfId="20757" xr:uid="{00000000-0005-0000-0000-00002C510000}"/>
    <cellStyle name="Normal 8 3 2 2 8 2_QR_TAB_1.4_1.5_1.11" xfId="20758" xr:uid="{00000000-0005-0000-0000-00002D510000}"/>
    <cellStyle name="Normal 8 3 2 2 8 3" xfId="20759" xr:uid="{00000000-0005-0000-0000-00002E510000}"/>
    <cellStyle name="Normal 8 3 2 2 8 3 2" xfId="20760" xr:uid="{00000000-0005-0000-0000-00002F510000}"/>
    <cellStyle name="Normal 8 3 2 2 8 3_QR_TAB_1.4_1.5_1.11" xfId="20761" xr:uid="{00000000-0005-0000-0000-000030510000}"/>
    <cellStyle name="Normal 8 3 2 2 8 4" xfId="20762" xr:uid="{00000000-0005-0000-0000-000031510000}"/>
    <cellStyle name="Normal 8 3 2 2 8_QR_TAB_1.4_1.5_1.11" xfId="20763" xr:uid="{00000000-0005-0000-0000-000032510000}"/>
    <cellStyle name="Normal 8 3 2 2 9" xfId="20764" xr:uid="{00000000-0005-0000-0000-000033510000}"/>
    <cellStyle name="Normal 8 3 2 2 9 2" xfId="20765" xr:uid="{00000000-0005-0000-0000-000034510000}"/>
    <cellStyle name="Normal 8 3 2 2 9 2 2" xfId="20766" xr:uid="{00000000-0005-0000-0000-000035510000}"/>
    <cellStyle name="Normal 8 3 2 2 9 2 2 2" xfId="20767" xr:uid="{00000000-0005-0000-0000-000036510000}"/>
    <cellStyle name="Normal 8 3 2 2 9 2 2_QR_TAB_1.4_1.5_1.11" xfId="20768" xr:uid="{00000000-0005-0000-0000-000037510000}"/>
    <cellStyle name="Normal 8 3 2 2 9 2 3" xfId="20769" xr:uid="{00000000-0005-0000-0000-000038510000}"/>
    <cellStyle name="Normal 8 3 2 2 9 2_QR_TAB_1.4_1.5_1.11" xfId="20770" xr:uid="{00000000-0005-0000-0000-000039510000}"/>
    <cellStyle name="Normal 8 3 2 2 9_QR_TAB_1.4_1.5_1.11" xfId="20771" xr:uid="{00000000-0005-0000-0000-00003A510000}"/>
    <cellStyle name="Normal 8 3 2 2_checks flows" xfId="20772" xr:uid="{00000000-0005-0000-0000-00003B510000}"/>
    <cellStyle name="Normal 8 3 2 3" xfId="20773" xr:uid="{00000000-0005-0000-0000-00003C510000}"/>
    <cellStyle name="Normal 8 3 2 3 2" xfId="20774" xr:uid="{00000000-0005-0000-0000-00003D510000}"/>
    <cellStyle name="Normal 8 3 2 3 2 2" xfId="20775" xr:uid="{00000000-0005-0000-0000-00003E510000}"/>
    <cellStyle name="Normal 8 3 2 3 2 2 2" xfId="20776" xr:uid="{00000000-0005-0000-0000-00003F510000}"/>
    <cellStyle name="Normal 8 3 2 3 2 2 2 2" xfId="20777" xr:uid="{00000000-0005-0000-0000-000040510000}"/>
    <cellStyle name="Normal 8 3 2 3 2 2 2 2 2" xfId="20778" xr:uid="{00000000-0005-0000-0000-000041510000}"/>
    <cellStyle name="Normal 8 3 2 3 2 2 2 2_QR_TAB_1.4_1.5_1.11" xfId="20779" xr:uid="{00000000-0005-0000-0000-000042510000}"/>
    <cellStyle name="Normal 8 3 2 3 2 2 2 3" xfId="20780" xr:uid="{00000000-0005-0000-0000-000043510000}"/>
    <cellStyle name="Normal 8 3 2 3 2 2 2_QR_TAB_1.4_1.5_1.11" xfId="20781" xr:uid="{00000000-0005-0000-0000-000044510000}"/>
    <cellStyle name="Normal 8 3 2 3 2 2 3" xfId="20782" xr:uid="{00000000-0005-0000-0000-000045510000}"/>
    <cellStyle name="Normal 8 3 2 3 2 2 3 2" xfId="20783" xr:uid="{00000000-0005-0000-0000-000046510000}"/>
    <cellStyle name="Normal 8 3 2 3 2 2 3_QR_TAB_1.4_1.5_1.11" xfId="20784" xr:uid="{00000000-0005-0000-0000-000047510000}"/>
    <cellStyle name="Normal 8 3 2 3 2 2 4" xfId="20785" xr:uid="{00000000-0005-0000-0000-000048510000}"/>
    <cellStyle name="Normal 8 3 2 3 2 2_QR_TAB_1.4_1.5_1.11" xfId="20786" xr:uid="{00000000-0005-0000-0000-000049510000}"/>
    <cellStyle name="Normal 8 3 2 3 2 3" xfId="20787" xr:uid="{00000000-0005-0000-0000-00004A510000}"/>
    <cellStyle name="Normal 8 3 2 3 2 3 2" xfId="20788" xr:uid="{00000000-0005-0000-0000-00004B510000}"/>
    <cellStyle name="Normal 8 3 2 3 2 3 2 2" xfId="20789" xr:uid="{00000000-0005-0000-0000-00004C510000}"/>
    <cellStyle name="Normal 8 3 2 3 2 3 2 2 2" xfId="20790" xr:uid="{00000000-0005-0000-0000-00004D510000}"/>
    <cellStyle name="Normal 8 3 2 3 2 3 2 2_QR_TAB_1.4_1.5_1.11" xfId="20791" xr:uid="{00000000-0005-0000-0000-00004E510000}"/>
    <cellStyle name="Normal 8 3 2 3 2 3 2 3" xfId="20792" xr:uid="{00000000-0005-0000-0000-00004F510000}"/>
    <cellStyle name="Normal 8 3 2 3 2 3 2_QR_TAB_1.4_1.5_1.11" xfId="20793" xr:uid="{00000000-0005-0000-0000-000050510000}"/>
    <cellStyle name="Normal 8 3 2 3 2 3_QR_TAB_1.4_1.5_1.11" xfId="20794" xr:uid="{00000000-0005-0000-0000-000051510000}"/>
    <cellStyle name="Normal 8 3 2 3 2 4" xfId="20795" xr:uid="{00000000-0005-0000-0000-000052510000}"/>
    <cellStyle name="Normal 8 3 2 3 2 4 2" xfId="20796" xr:uid="{00000000-0005-0000-0000-000053510000}"/>
    <cellStyle name="Normal 8 3 2 3 2 4 2 2" xfId="20797" xr:uid="{00000000-0005-0000-0000-000054510000}"/>
    <cellStyle name="Normal 8 3 2 3 2 4 2_QR_TAB_1.4_1.5_1.11" xfId="20798" xr:uid="{00000000-0005-0000-0000-000055510000}"/>
    <cellStyle name="Normal 8 3 2 3 2 4 3" xfId="20799" xr:uid="{00000000-0005-0000-0000-000056510000}"/>
    <cellStyle name="Normal 8 3 2 3 2 4_QR_TAB_1.4_1.5_1.11" xfId="20800" xr:uid="{00000000-0005-0000-0000-000057510000}"/>
    <cellStyle name="Normal 8 3 2 3 2 5" xfId="20801" xr:uid="{00000000-0005-0000-0000-000058510000}"/>
    <cellStyle name="Normal 8 3 2 3 2 5 2" xfId="20802" xr:uid="{00000000-0005-0000-0000-000059510000}"/>
    <cellStyle name="Normal 8 3 2 3 2 5_QR_TAB_1.4_1.5_1.11" xfId="20803" xr:uid="{00000000-0005-0000-0000-00005A510000}"/>
    <cellStyle name="Normal 8 3 2 3 2 6" xfId="20804" xr:uid="{00000000-0005-0000-0000-00005B510000}"/>
    <cellStyle name="Normal 8 3 2 3 2_checks flows" xfId="20805" xr:uid="{00000000-0005-0000-0000-00005C510000}"/>
    <cellStyle name="Normal 8 3 2 3 3" xfId="20806" xr:uid="{00000000-0005-0000-0000-00005D510000}"/>
    <cellStyle name="Normal 8 3 2 3 3 2" xfId="20807" xr:uid="{00000000-0005-0000-0000-00005E510000}"/>
    <cellStyle name="Normal 8 3 2 3 3 2 2" xfId="20808" xr:uid="{00000000-0005-0000-0000-00005F510000}"/>
    <cellStyle name="Normal 8 3 2 3 3 2 2 2" xfId="20809" xr:uid="{00000000-0005-0000-0000-000060510000}"/>
    <cellStyle name="Normal 8 3 2 3 3 2 2 2 2" xfId="20810" xr:uid="{00000000-0005-0000-0000-000061510000}"/>
    <cellStyle name="Normal 8 3 2 3 3 2 2 2_QR_TAB_1.4_1.5_1.11" xfId="20811" xr:uid="{00000000-0005-0000-0000-000062510000}"/>
    <cellStyle name="Normal 8 3 2 3 3 2 2 3" xfId="20812" xr:uid="{00000000-0005-0000-0000-000063510000}"/>
    <cellStyle name="Normal 8 3 2 3 3 2 2_QR_TAB_1.4_1.5_1.11" xfId="20813" xr:uid="{00000000-0005-0000-0000-000064510000}"/>
    <cellStyle name="Normal 8 3 2 3 3 2 3" xfId="20814" xr:uid="{00000000-0005-0000-0000-000065510000}"/>
    <cellStyle name="Normal 8 3 2 3 3 2 3 2" xfId="20815" xr:uid="{00000000-0005-0000-0000-000066510000}"/>
    <cellStyle name="Normal 8 3 2 3 3 2 3_QR_TAB_1.4_1.5_1.11" xfId="20816" xr:uid="{00000000-0005-0000-0000-000067510000}"/>
    <cellStyle name="Normal 8 3 2 3 3 2 4" xfId="20817" xr:uid="{00000000-0005-0000-0000-000068510000}"/>
    <cellStyle name="Normal 8 3 2 3 3 2_QR_TAB_1.4_1.5_1.11" xfId="20818" xr:uid="{00000000-0005-0000-0000-000069510000}"/>
    <cellStyle name="Normal 8 3 2 3 3 3" xfId="20819" xr:uid="{00000000-0005-0000-0000-00006A510000}"/>
    <cellStyle name="Normal 8 3 2 3 3 3 2" xfId="20820" xr:uid="{00000000-0005-0000-0000-00006B510000}"/>
    <cellStyle name="Normal 8 3 2 3 3 3 2 2" xfId="20821" xr:uid="{00000000-0005-0000-0000-00006C510000}"/>
    <cellStyle name="Normal 8 3 2 3 3 3 2_QR_TAB_1.4_1.5_1.11" xfId="20822" xr:uid="{00000000-0005-0000-0000-00006D510000}"/>
    <cellStyle name="Normal 8 3 2 3 3 3 3" xfId="20823" xr:uid="{00000000-0005-0000-0000-00006E510000}"/>
    <cellStyle name="Normal 8 3 2 3 3 3_QR_TAB_1.4_1.5_1.11" xfId="20824" xr:uid="{00000000-0005-0000-0000-00006F510000}"/>
    <cellStyle name="Normal 8 3 2 3 3 4" xfId="20825" xr:uid="{00000000-0005-0000-0000-000070510000}"/>
    <cellStyle name="Normal 8 3 2 3 3 4 2" xfId="20826" xr:uid="{00000000-0005-0000-0000-000071510000}"/>
    <cellStyle name="Normal 8 3 2 3 3 4_QR_TAB_1.4_1.5_1.11" xfId="20827" xr:uid="{00000000-0005-0000-0000-000072510000}"/>
    <cellStyle name="Normal 8 3 2 3 3 5" xfId="20828" xr:uid="{00000000-0005-0000-0000-000073510000}"/>
    <cellStyle name="Normal 8 3 2 3 3_checks flows" xfId="20829" xr:uid="{00000000-0005-0000-0000-000074510000}"/>
    <cellStyle name="Normal 8 3 2 3 4" xfId="20830" xr:uid="{00000000-0005-0000-0000-000075510000}"/>
    <cellStyle name="Normal 8 3 2 3 4 2" xfId="20831" xr:uid="{00000000-0005-0000-0000-000076510000}"/>
    <cellStyle name="Normal 8 3 2 3 4 2 2" xfId="20832" xr:uid="{00000000-0005-0000-0000-000077510000}"/>
    <cellStyle name="Normal 8 3 2 3 4 2 2 2" xfId="20833" xr:uid="{00000000-0005-0000-0000-000078510000}"/>
    <cellStyle name="Normal 8 3 2 3 4 2 2_QR_TAB_1.4_1.5_1.11" xfId="20834" xr:uid="{00000000-0005-0000-0000-000079510000}"/>
    <cellStyle name="Normal 8 3 2 3 4 2 3" xfId="20835" xr:uid="{00000000-0005-0000-0000-00007A510000}"/>
    <cellStyle name="Normal 8 3 2 3 4 2_QR_TAB_1.4_1.5_1.11" xfId="20836" xr:uid="{00000000-0005-0000-0000-00007B510000}"/>
    <cellStyle name="Normal 8 3 2 3 4 3" xfId="20837" xr:uid="{00000000-0005-0000-0000-00007C510000}"/>
    <cellStyle name="Normal 8 3 2 3 4 3 2" xfId="20838" xr:uid="{00000000-0005-0000-0000-00007D510000}"/>
    <cellStyle name="Normal 8 3 2 3 4 3_QR_TAB_1.4_1.5_1.11" xfId="20839" xr:uid="{00000000-0005-0000-0000-00007E510000}"/>
    <cellStyle name="Normal 8 3 2 3 4 4" xfId="20840" xr:uid="{00000000-0005-0000-0000-00007F510000}"/>
    <cellStyle name="Normal 8 3 2 3 4_QR_TAB_1.4_1.5_1.11" xfId="20841" xr:uid="{00000000-0005-0000-0000-000080510000}"/>
    <cellStyle name="Normal 8 3 2 3 5" xfId="20842" xr:uid="{00000000-0005-0000-0000-000081510000}"/>
    <cellStyle name="Normal 8 3 2 3 5 2" xfId="20843" xr:uid="{00000000-0005-0000-0000-000082510000}"/>
    <cellStyle name="Normal 8 3 2 3 5 2 2" xfId="20844" xr:uid="{00000000-0005-0000-0000-000083510000}"/>
    <cellStyle name="Normal 8 3 2 3 5 2 2 2" xfId="20845" xr:uid="{00000000-0005-0000-0000-000084510000}"/>
    <cellStyle name="Normal 8 3 2 3 5 2 2_QR_TAB_1.4_1.5_1.11" xfId="20846" xr:uid="{00000000-0005-0000-0000-000085510000}"/>
    <cellStyle name="Normal 8 3 2 3 5 2 3" xfId="20847" xr:uid="{00000000-0005-0000-0000-000086510000}"/>
    <cellStyle name="Normal 8 3 2 3 5 2_QR_TAB_1.4_1.5_1.11" xfId="20848" xr:uid="{00000000-0005-0000-0000-000087510000}"/>
    <cellStyle name="Normal 8 3 2 3 5_QR_TAB_1.4_1.5_1.11" xfId="20849" xr:uid="{00000000-0005-0000-0000-000088510000}"/>
    <cellStyle name="Normal 8 3 2 3 6" xfId="20850" xr:uid="{00000000-0005-0000-0000-000089510000}"/>
    <cellStyle name="Normal 8 3 2 3 6 2" xfId="20851" xr:uid="{00000000-0005-0000-0000-00008A510000}"/>
    <cellStyle name="Normal 8 3 2 3 6 2 2" xfId="20852" xr:uid="{00000000-0005-0000-0000-00008B510000}"/>
    <cellStyle name="Normal 8 3 2 3 6 2_QR_TAB_1.4_1.5_1.11" xfId="20853" xr:uid="{00000000-0005-0000-0000-00008C510000}"/>
    <cellStyle name="Normal 8 3 2 3 6 3" xfId="20854" xr:uid="{00000000-0005-0000-0000-00008D510000}"/>
    <cellStyle name="Normal 8 3 2 3 6_QR_TAB_1.4_1.5_1.11" xfId="20855" xr:uid="{00000000-0005-0000-0000-00008E510000}"/>
    <cellStyle name="Normal 8 3 2 3 7" xfId="20856" xr:uid="{00000000-0005-0000-0000-00008F510000}"/>
    <cellStyle name="Normal 8 3 2 3 7 2" xfId="20857" xr:uid="{00000000-0005-0000-0000-000090510000}"/>
    <cellStyle name="Normal 8 3 2 3 7_QR_TAB_1.4_1.5_1.11" xfId="20858" xr:uid="{00000000-0005-0000-0000-000091510000}"/>
    <cellStyle name="Normal 8 3 2 3 8" xfId="20859" xr:uid="{00000000-0005-0000-0000-000092510000}"/>
    <cellStyle name="Normal 8 3 2 3_checks flows" xfId="20860" xr:uid="{00000000-0005-0000-0000-000093510000}"/>
    <cellStyle name="Normal 8 3 2 4" xfId="20861" xr:uid="{00000000-0005-0000-0000-000094510000}"/>
    <cellStyle name="Normal 8 3 2 4 2" xfId="20862" xr:uid="{00000000-0005-0000-0000-000095510000}"/>
    <cellStyle name="Normal 8 3 2 4 2 2" xfId="20863" xr:uid="{00000000-0005-0000-0000-000096510000}"/>
    <cellStyle name="Normal 8 3 2 4 2 2 2" xfId="20864" xr:uid="{00000000-0005-0000-0000-000097510000}"/>
    <cellStyle name="Normal 8 3 2 4 2 2 2 2" xfId="20865" xr:uid="{00000000-0005-0000-0000-000098510000}"/>
    <cellStyle name="Normal 8 3 2 4 2 2 2_QR_TAB_1.4_1.5_1.11" xfId="20866" xr:uid="{00000000-0005-0000-0000-000099510000}"/>
    <cellStyle name="Normal 8 3 2 4 2 2 3" xfId="20867" xr:uid="{00000000-0005-0000-0000-00009A510000}"/>
    <cellStyle name="Normal 8 3 2 4 2 2_QR_TAB_1.4_1.5_1.11" xfId="20868" xr:uid="{00000000-0005-0000-0000-00009B510000}"/>
    <cellStyle name="Normal 8 3 2 4 2 3" xfId="20869" xr:uid="{00000000-0005-0000-0000-00009C510000}"/>
    <cellStyle name="Normal 8 3 2 4 2 3 2" xfId="20870" xr:uid="{00000000-0005-0000-0000-00009D510000}"/>
    <cellStyle name="Normal 8 3 2 4 2 3_QR_TAB_1.4_1.5_1.11" xfId="20871" xr:uid="{00000000-0005-0000-0000-00009E510000}"/>
    <cellStyle name="Normal 8 3 2 4 2 4" xfId="20872" xr:uid="{00000000-0005-0000-0000-00009F510000}"/>
    <cellStyle name="Normal 8 3 2 4 2_QR_TAB_1.4_1.5_1.11" xfId="20873" xr:uid="{00000000-0005-0000-0000-0000A0510000}"/>
    <cellStyle name="Normal 8 3 2 4 3" xfId="20874" xr:uid="{00000000-0005-0000-0000-0000A1510000}"/>
    <cellStyle name="Normal 8 3 2 4 3 2" xfId="20875" xr:uid="{00000000-0005-0000-0000-0000A2510000}"/>
    <cellStyle name="Normal 8 3 2 4 3 2 2" xfId="20876" xr:uid="{00000000-0005-0000-0000-0000A3510000}"/>
    <cellStyle name="Normal 8 3 2 4 3 2 2 2" xfId="20877" xr:uid="{00000000-0005-0000-0000-0000A4510000}"/>
    <cellStyle name="Normal 8 3 2 4 3 2 2_QR_TAB_1.4_1.5_1.11" xfId="20878" xr:uid="{00000000-0005-0000-0000-0000A5510000}"/>
    <cellStyle name="Normal 8 3 2 4 3 2 3" xfId="20879" xr:uid="{00000000-0005-0000-0000-0000A6510000}"/>
    <cellStyle name="Normal 8 3 2 4 3 2_QR_TAB_1.4_1.5_1.11" xfId="20880" xr:uid="{00000000-0005-0000-0000-0000A7510000}"/>
    <cellStyle name="Normal 8 3 2 4 3_QR_TAB_1.4_1.5_1.11" xfId="20881" xr:uid="{00000000-0005-0000-0000-0000A8510000}"/>
    <cellStyle name="Normal 8 3 2 4 4" xfId="20882" xr:uid="{00000000-0005-0000-0000-0000A9510000}"/>
    <cellStyle name="Normal 8 3 2 4 4 2" xfId="20883" xr:uid="{00000000-0005-0000-0000-0000AA510000}"/>
    <cellStyle name="Normal 8 3 2 4 4 2 2" xfId="20884" xr:uid="{00000000-0005-0000-0000-0000AB510000}"/>
    <cellStyle name="Normal 8 3 2 4 4 2_QR_TAB_1.4_1.5_1.11" xfId="20885" xr:uid="{00000000-0005-0000-0000-0000AC510000}"/>
    <cellStyle name="Normal 8 3 2 4 4 3" xfId="20886" xr:uid="{00000000-0005-0000-0000-0000AD510000}"/>
    <cellStyle name="Normal 8 3 2 4 4_QR_TAB_1.4_1.5_1.11" xfId="20887" xr:uid="{00000000-0005-0000-0000-0000AE510000}"/>
    <cellStyle name="Normal 8 3 2 4 5" xfId="20888" xr:uid="{00000000-0005-0000-0000-0000AF510000}"/>
    <cellStyle name="Normal 8 3 2 4 5 2" xfId="20889" xr:uid="{00000000-0005-0000-0000-0000B0510000}"/>
    <cellStyle name="Normal 8 3 2 4 5_QR_TAB_1.4_1.5_1.11" xfId="20890" xr:uid="{00000000-0005-0000-0000-0000B1510000}"/>
    <cellStyle name="Normal 8 3 2 4 6" xfId="20891" xr:uid="{00000000-0005-0000-0000-0000B2510000}"/>
    <cellStyle name="Normal 8 3 2 4_checks flows" xfId="20892" xr:uid="{00000000-0005-0000-0000-0000B3510000}"/>
    <cellStyle name="Normal 8 3 2 5" xfId="20893" xr:uid="{00000000-0005-0000-0000-0000B4510000}"/>
    <cellStyle name="Normal 8 3 2 5 2" xfId="20894" xr:uid="{00000000-0005-0000-0000-0000B5510000}"/>
    <cellStyle name="Normal 8 3 2 5 2 2" xfId="20895" xr:uid="{00000000-0005-0000-0000-0000B6510000}"/>
    <cellStyle name="Normal 8 3 2 5 2 2 2" xfId="20896" xr:uid="{00000000-0005-0000-0000-0000B7510000}"/>
    <cellStyle name="Normal 8 3 2 5 2 2 2 2" xfId="20897" xr:uid="{00000000-0005-0000-0000-0000B8510000}"/>
    <cellStyle name="Normal 8 3 2 5 2 2 2_QR_TAB_1.4_1.5_1.11" xfId="20898" xr:uid="{00000000-0005-0000-0000-0000B9510000}"/>
    <cellStyle name="Normal 8 3 2 5 2 2 3" xfId="20899" xr:uid="{00000000-0005-0000-0000-0000BA510000}"/>
    <cellStyle name="Normal 8 3 2 5 2 2_QR_TAB_1.4_1.5_1.11" xfId="20900" xr:uid="{00000000-0005-0000-0000-0000BB510000}"/>
    <cellStyle name="Normal 8 3 2 5 2 3" xfId="20901" xr:uid="{00000000-0005-0000-0000-0000BC510000}"/>
    <cellStyle name="Normal 8 3 2 5 2 3 2" xfId="20902" xr:uid="{00000000-0005-0000-0000-0000BD510000}"/>
    <cellStyle name="Normal 8 3 2 5 2 3_QR_TAB_1.4_1.5_1.11" xfId="20903" xr:uid="{00000000-0005-0000-0000-0000BE510000}"/>
    <cellStyle name="Normal 8 3 2 5 2 4" xfId="20904" xr:uid="{00000000-0005-0000-0000-0000BF510000}"/>
    <cellStyle name="Normal 8 3 2 5 2_QR_TAB_1.4_1.5_1.11" xfId="20905" xr:uid="{00000000-0005-0000-0000-0000C0510000}"/>
    <cellStyle name="Normal 8 3 2 5 3" xfId="20906" xr:uid="{00000000-0005-0000-0000-0000C1510000}"/>
    <cellStyle name="Normal 8 3 2 5 3 2" xfId="20907" xr:uid="{00000000-0005-0000-0000-0000C2510000}"/>
    <cellStyle name="Normal 8 3 2 5 3 2 2" xfId="20908" xr:uid="{00000000-0005-0000-0000-0000C3510000}"/>
    <cellStyle name="Normal 8 3 2 5 3 2 2 2" xfId="20909" xr:uid="{00000000-0005-0000-0000-0000C4510000}"/>
    <cellStyle name="Normal 8 3 2 5 3 2 2_QR_TAB_1.4_1.5_1.11" xfId="20910" xr:uid="{00000000-0005-0000-0000-0000C5510000}"/>
    <cellStyle name="Normal 8 3 2 5 3 2 3" xfId="20911" xr:uid="{00000000-0005-0000-0000-0000C6510000}"/>
    <cellStyle name="Normal 8 3 2 5 3 2_QR_TAB_1.4_1.5_1.11" xfId="20912" xr:uid="{00000000-0005-0000-0000-0000C7510000}"/>
    <cellStyle name="Normal 8 3 2 5 3_QR_TAB_1.4_1.5_1.11" xfId="20913" xr:uid="{00000000-0005-0000-0000-0000C8510000}"/>
    <cellStyle name="Normal 8 3 2 5 4" xfId="20914" xr:uid="{00000000-0005-0000-0000-0000C9510000}"/>
    <cellStyle name="Normal 8 3 2 5 4 2" xfId="20915" xr:uid="{00000000-0005-0000-0000-0000CA510000}"/>
    <cellStyle name="Normal 8 3 2 5 4 2 2" xfId="20916" xr:uid="{00000000-0005-0000-0000-0000CB510000}"/>
    <cellStyle name="Normal 8 3 2 5 4 2_QR_TAB_1.4_1.5_1.11" xfId="20917" xr:uid="{00000000-0005-0000-0000-0000CC510000}"/>
    <cellStyle name="Normal 8 3 2 5 4 3" xfId="20918" xr:uid="{00000000-0005-0000-0000-0000CD510000}"/>
    <cellStyle name="Normal 8 3 2 5 4_QR_TAB_1.4_1.5_1.11" xfId="20919" xr:uid="{00000000-0005-0000-0000-0000CE510000}"/>
    <cellStyle name="Normal 8 3 2 5 5" xfId="20920" xr:uid="{00000000-0005-0000-0000-0000CF510000}"/>
    <cellStyle name="Normal 8 3 2 5 5 2" xfId="20921" xr:uid="{00000000-0005-0000-0000-0000D0510000}"/>
    <cellStyle name="Normal 8 3 2 5 5_QR_TAB_1.4_1.5_1.11" xfId="20922" xr:uid="{00000000-0005-0000-0000-0000D1510000}"/>
    <cellStyle name="Normal 8 3 2 5 6" xfId="20923" xr:uid="{00000000-0005-0000-0000-0000D2510000}"/>
    <cellStyle name="Normal 8 3 2 5_checks flows" xfId="20924" xr:uid="{00000000-0005-0000-0000-0000D3510000}"/>
    <cellStyle name="Normal 8 3 2 6" xfId="20925" xr:uid="{00000000-0005-0000-0000-0000D4510000}"/>
    <cellStyle name="Normal 8 3 2 6 2" xfId="20926" xr:uid="{00000000-0005-0000-0000-0000D5510000}"/>
    <cellStyle name="Normal 8 3 2 6 2 2" xfId="20927" xr:uid="{00000000-0005-0000-0000-0000D6510000}"/>
    <cellStyle name="Normal 8 3 2 6 2 2 2" xfId="20928" xr:uid="{00000000-0005-0000-0000-0000D7510000}"/>
    <cellStyle name="Normal 8 3 2 6 2 2 2 2" xfId="20929" xr:uid="{00000000-0005-0000-0000-0000D8510000}"/>
    <cellStyle name="Normal 8 3 2 6 2 2 2_QR_TAB_1.4_1.5_1.11" xfId="20930" xr:uid="{00000000-0005-0000-0000-0000D9510000}"/>
    <cellStyle name="Normal 8 3 2 6 2 2 3" xfId="20931" xr:uid="{00000000-0005-0000-0000-0000DA510000}"/>
    <cellStyle name="Normal 8 3 2 6 2 2_QR_TAB_1.4_1.5_1.11" xfId="20932" xr:uid="{00000000-0005-0000-0000-0000DB510000}"/>
    <cellStyle name="Normal 8 3 2 6 2 3" xfId="20933" xr:uid="{00000000-0005-0000-0000-0000DC510000}"/>
    <cellStyle name="Normal 8 3 2 6 2 3 2" xfId="20934" xr:uid="{00000000-0005-0000-0000-0000DD510000}"/>
    <cellStyle name="Normal 8 3 2 6 2 3_QR_TAB_1.4_1.5_1.11" xfId="20935" xr:uid="{00000000-0005-0000-0000-0000DE510000}"/>
    <cellStyle name="Normal 8 3 2 6 2 4" xfId="20936" xr:uid="{00000000-0005-0000-0000-0000DF510000}"/>
    <cellStyle name="Normal 8 3 2 6 2_QR_TAB_1.4_1.5_1.11" xfId="20937" xr:uid="{00000000-0005-0000-0000-0000E0510000}"/>
    <cellStyle name="Normal 8 3 2 6 3" xfId="20938" xr:uid="{00000000-0005-0000-0000-0000E1510000}"/>
    <cellStyle name="Normal 8 3 2 6 3 2" xfId="20939" xr:uid="{00000000-0005-0000-0000-0000E2510000}"/>
    <cellStyle name="Normal 8 3 2 6 3 2 2" xfId="20940" xr:uid="{00000000-0005-0000-0000-0000E3510000}"/>
    <cellStyle name="Normal 8 3 2 6 3 2 2 2" xfId="20941" xr:uid="{00000000-0005-0000-0000-0000E4510000}"/>
    <cellStyle name="Normal 8 3 2 6 3 2 2_QR_TAB_1.4_1.5_1.11" xfId="20942" xr:uid="{00000000-0005-0000-0000-0000E5510000}"/>
    <cellStyle name="Normal 8 3 2 6 3 2 3" xfId="20943" xr:uid="{00000000-0005-0000-0000-0000E6510000}"/>
    <cellStyle name="Normal 8 3 2 6 3 2_QR_TAB_1.4_1.5_1.11" xfId="20944" xr:uid="{00000000-0005-0000-0000-0000E7510000}"/>
    <cellStyle name="Normal 8 3 2 6 3_QR_TAB_1.4_1.5_1.11" xfId="20945" xr:uid="{00000000-0005-0000-0000-0000E8510000}"/>
    <cellStyle name="Normal 8 3 2 6 4" xfId="20946" xr:uid="{00000000-0005-0000-0000-0000E9510000}"/>
    <cellStyle name="Normal 8 3 2 6 4 2" xfId="20947" xr:uid="{00000000-0005-0000-0000-0000EA510000}"/>
    <cellStyle name="Normal 8 3 2 6 4 2 2" xfId="20948" xr:uid="{00000000-0005-0000-0000-0000EB510000}"/>
    <cellStyle name="Normal 8 3 2 6 4 2_QR_TAB_1.4_1.5_1.11" xfId="20949" xr:uid="{00000000-0005-0000-0000-0000EC510000}"/>
    <cellStyle name="Normal 8 3 2 6 4 3" xfId="20950" xr:uid="{00000000-0005-0000-0000-0000ED510000}"/>
    <cellStyle name="Normal 8 3 2 6 4_QR_TAB_1.4_1.5_1.11" xfId="20951" xr:uid="{00000000-0005-0000-0000-0000EE510000}"/>
    <cellStyle name="Normal 8 3 2 6 5" xfId="20952" xr:uid="{00000000-0005-0000-0000-0000EF510000}"/>
    <cellStyle name="Normal 8 3 2 6 5 2" xfId="20953" xr:uid="{00000000-0005-0000-0000-0000F0510000}"/>
    <cellStyle name="Normal 8 3 2 6 5_QR_TAB_1.4_1.5_1.11" xfId="20954" xr:uid="{00000000-0005-0000-0000-0000F1510000}"/>
    <cellStyle name="Normal 8 3 2 6 6" xfId="20955" xr:uid="{00000000-0005-0000-0000-0000F2510000}"/>
    <cellStyle name="Normal 8 3 2 6_checks flows" xfId="20956" xr:uid="{00000000-0005-0000-0000-0000F3510000}"/>
    <cellStyle name="Normal 8 3 2 7" xfId="20957" xr:uid="{00000000-0005-0000-0000-0000F4510000}"/>
    <cellStyle name="Normal 8 3 2 7 2" xfId="20958" xr:uid="{00000000-0005-0000-0000-0000F5510000}"/>
    <cellStyle name="Normal 8 3 2 7 2 2" xfId="20959" xr:uid="{00000000-0005-0000-0000-0000F6510000}"/>
    <cellStyle name="Normal 8 3 2 7 2 2 2" xfId="20960" xr:uid="{00000000-0005-0000-0000-0000F7510000}"/>
    <cellStyle name="Normal 8 3 2 7 2 2 2 2" xfId="20961" xr:uid="{00000000-0005-0000-0000-0000F8510000}"/>
    <cellStyle name="Normal 8 3 2 7 2 2 2_QR_TAB_1.4_1.5_1.11" xfId="20962" xr:uid="{00000000-0005-0000-0000-0000F9510000}"/>
    <cellStyle name="Normal 8 3 2 7 2 2 3" xfId="20963" xr:uid="{00000000-0005-0000-0000-0000FA510000}"/>
    <cellStyle name="Normal 8 3 2 7 2 2_QR_TAB_1.4_1.5_1.11" xfId="20964" xr:uid="{00000000-0005-0000-0000-0000FB510000}"/>
    <cellStyle name="Normal 8 3 2 7 2 3" xfId="20965" xr:uid="{00000000-0005-0000-0000-0000FC510000}"/>
    <cellStyle name="Normal 8 3 2 7 2 3 2" xfId="20966" xr:uid="{00000000-0005-0000-0000-0000FD510000}"/>
    <cellStyle name="Normal 8 3 2 7 2 3_QR_TAB_1.4_1.5_1.11" xfId="20967" xr:uid="{00000000-0005-0000-0000-0000FE510000}"/>
    <cellStyle name="Normal 8 3 2 7 2 4" xfId="20968" xr:uid="{00000000-0005-0000-0000-0000FF510000}"/>
    <cellStyle name="Normal 8 3 2 7 2_QR_TAB_1.4_1.5_1.11" xfId="20969" xr:uid="{00000000-0005-0000-0000-000000520000}"/>
    <cellStyle name="Normal 8 3 2 7 3" xfId="20970" xr:uid="{00000000-0005-0000-0000-000001520000}"/>
    <cellStyle name="Normal 8 3 2 7 3 2" xfId="20971" xr:uid="{00000000-0005-0000-0000-000002520000}"/>
    <cellStyle name="Normal 8 3 2 7 3 2 2" xfId="20972" xr:uid="{00000000-0005-0000-0000-000003520000}"/>
    <cellStyle name="Normal 8 3 2 7 3 2 2 2" xfId="20973" xr:uid="{00000000-0005-0000-0000-000004520000}"/>
    <cellStyle name="Normal 8 3 2 7 3 2 2_QR_TAB_1.4_1.5_1.11" xfId="20974" xr:uid="{00000000-0005-0000-0000-000005520000}"/>
    <cellStyle name="Normal 8 3 2 7 3 2 3" xfId="20975" xr:uid="{00000000-0005-0000-0000-000006520000}"/>
    <cellStyle name="Normal 8 3 2 7 3 2_QR_TAB_1.4_1.5_1.11" xfId="20976" xr:uid="{00000000-0005-0000-0000-000007520000}"/>
    <cellStyle name="Normal 8 3 2 7 3_QR_TAB_1.4_1.5_1.11" xfId="20977" xr:uid="{00000000-0005-0000-0000-000008520000}"/>
    <cellStyle name="Normal 8 3 2 7 4" xfId="20978" xr:uid="{00000000-0005-0000-0000-000009520000}"/>
    <cellStyle name="Normal 8 3 2 7 4 2" xfId="20979" xr:uid="{00000000-0005-0000-0000-00000A520000}"/>
    <cellStyle name="Normal 8 3 2 7 4 2 2" xfId="20980" xr:uid="{00000000-0005-0000-0000-00000B520000}"/>
    <cellStyle name="Normal 8 3 2 7 4 2_QR_TAB_1.4_1.5_1.11" xfId="20981" xr:uid="{00000000-0005-0000-0000-00000C520000}"/>
    <cellStyle name="Normal 8 3 2 7 4 3" xfId="20982" xr:uid="{00000000-0005-0000-0000-00000D520000}"/>
    <cellStyle name="Normal 8 3 2 7 4_QR_TAB_1.4_1.5_1.11" xfId="20983" xr:uid="{00000000-0005-0000-0000-00000E520000}"/>
    <cellStyle name="Normal 8 3 2 7 5" xfId="20984" xr:uid="{00000000-0005-0000-0000-00000F520000}"/>
    <cellStyle name="Normal 8 3 2 7 5 2" xfId="20985" xr:uid="{00000000-0005-0000-0000-000010520000}"/>
    <cellStyle name="Normal 8 3 2 7 5_QR_TAB_1.4_1.5_1.11" xfId="20986" xr:uid="{00000000-0005-0000-0000-000011520000}"/>
    <cellStyle name="Normal 8 3 2 7 6" xfId="20987" xr:uid="{00000000-0005-0000-0000-000012520000}"/>
    <cellStyle name="Normal 8 3 2 7_checks flows" xfId="20988" xr:uid="{00000000-0005-0000-0000-000013520000}"/>
    <cellStyle name="Normal 8 3 2 8" xfId="20989" xr:uid="{00000000-0005-0000-0000-000014520000}"/>
    <cellStyle name="Normal 8 3 2 8 2" xfId="20990" xr:uid="{00000000-0005-0000-0000-000015520000}"/>
    <cellStyle name="Normal 8 3 2 8 2 2" xfId="20991" xr:uid="{00000000-0005-0000-0000-000016520000}"/>
    <cellStyle name="Normal 8 3 2 8 2 2 2" xfId="20992" xr:uid="{00000000-0005-0000-0000-000017520000}"/>
    <cellStyle name="Normal 8 3 2 8 2 2 2 2" xfId="20993" xr:uid="{00000000-0005-0000-0000-000018520000}"/>
    <cellStyle name="Normal 8 3 2 8 2 2 2_QR_TAB_1.4_1.5_1.11" xfId="20994" xr:uid="{00000000-0005-0000-0000-000019520000}"/>
    <cellStyle name="Normal 8 3 2 8 2 2 3" xfId="20995" xr:uid="{00000000-0005-0000-0000-00001A520000}"/>
    <cellStyle name="Normal 8 3 2 8 2 2_QR_TAB_1.4_1.5_1.11" xfId="20996" xr:uid="{00000000-0005-0000-0000-00001B520000}"/>
    <cellStyle name="Normal 8 3 2 8 2 3" xfId="20997" xr:uid="{00000000-0005-0000-0000-00001C520000}"/>
    <cellStyle name="Normal 8 3 2 8 2 3 2" xfId="20998" xr:uid="{00000000-0005-0000-0000-00001D520000}"/>
    <cellStyle name="Normal 8 3 2 8 2 3_QR_TAB_1.4_1.5_1.11" xfId="20999" xr:uid="{00000000-0005-0000-0000-00001E520000}"/>
    <cellStyle name="Normal 8 3 2 8 2 4" xfId="21000" xr:uid="{00000000-0005-0000-0000-00001F520000}"/>
    <cellStyle name="Normal 8 3 2 8 2_QR_TAB_1.4_1.5_1.11" xfId="21001" xr:uid="{00000000-0005-0000-0000-000020520000}"/>
    <cellStyle name="Normal 8 3 2 8 3" xfId="21002" xr:uid="{00000000-0005-0000-0000-000021520000}"/>
    <cellStyle name="Normal 8 3 2 8 3 2" xfId="21003" xr:uid="{00000000-0005-0000-0000-000022520000}"/>
    <cellStyle name="Normal 8 3 2 8 3 2 2" xfId="21004" xr:uid="{00000000-0005-0000-0000-000023520000}"/>
    <cellStyle name="Normal 8 3 2 8 3 2_QR_TAB_1.4_1.5_1.11" xfId="21005" xr:uid="{00000000-0005-0000-0000-000024520000}"/>
    <cellStyle name="Normal 8 3 2 8 3 3" xfId="21006" xr:uid="{00000000-0005-0000-0000-000025520000}"/>
    <cellStyle name="Normal 8 3 2 8 3_QR_TAB_1.4_1.5_1.11" xfId="21007" xr:uid="{00000000-0005-0000-0000-000026520000}"/>
    <cellStyle name="Normal 8 3 2 8 4" xfId="21008" xr:uid="{00000000-0005-0000-0000-000027520000}"/>
    <cellStyle name="Normal 8 3 2 8 4 2" xfId="21009" xr:uid="{00000000-0005-0000-0000-000028520000}"/>
    <cellStyle name="Normal 8 3 2 8 4_QR_TAB_1.4_1.5_1.11" xfId="21010" xr:uid="{00000000-0005-0000-0000-000029520000}"/>
    <cellStyle name="Normal 8 3 2 8 5" xfId="21011" xr:uid="{00000000-0005-0000-0000-00002A520000}"/>
    <cellStyle name="Normal 8 3 2 8_checks flows" xfId="21012" xr:uid="{00000000-0005-0000-0000-00002B520000}"/>
    <cellStyle name="Normal 8 3 2 9" xfId="21013" xr:uid="{00000000-0005-0000-0000-00002C520000}"/>
    <cellStyle name="Normal 8 3 2 9 2" xfId="21014" xr:uid="{00000000-0005-0000-0000-00002D520000}"/>
    <cellStyle name="Normal 8 3 2 9 2 2" xfId="21015" xr:uid="{00000000-0005-0000-0000-00002E520000}"/>
    <cellStyle name="Normal 8 3 2 9 2 2 2" xfId="21016" xr:uid="{00000000-0005-0000-0000-00002F520000}"/>
    <cellStyle name="Normal 8 3 2 9 2 2_QR_TAB_1.4_1.5_1.11" xfId="21017" xr:uid="{00000000-0005-0000-0000-000030520000}"/>
    <cellStyle name="Normal 8 3 2 9 2 3" xfId="21018" xr:uid="{00000000-0005-0000-0000-000031520000}"/>
    <cellStyle name="Normal 8 3 2 9 2_QR_TAB_1.4_1.5_1.11" xfId="21019" xr:uid="{00000000-0005-0000-0000-000032520000}"/>
    <cellStyle name="Normal 8 3 2 9 3" xfId="21020" xr:uid="{00000000-0005-0000-0000-000033520000}"/>
    <cellStyle name="Normal 8 3 2 9 3 2" xfId="21021" xr:uid="{00000000-0005-0000-0000-000034520000}"/>
    <cellStyle name="Normal 8 3 2 9 3_QR_TAB_1.4_1.5_1.11" xfId="21022" xr:uid="{00000000-0005-0000-0000-000035520000}"/>
    <cellStyle name="Normal 8 3 2 9 4" xfId="21023" xr:uid="{00000000-0005-0000-0000-000036520000}"/>
    <cellStyle name="Normal 8 3 2 9_QR_TAB_1.4_1.5_1.11" xfId="21024" xr:uid="{00000000-0005-0000-0000-000037520000}"/>
    <cellStyle name="Normal 8 3 2_checks flows" xfId="21025" xr:uid="{00000000-0005-0000-0000-000038520000}"/>
    <cellStyle name="Normal 8 3 3" xfId="21026" xr:uid="{00000000-0005-0000-0000-000039520000}"/>
    <cellStyle name="Normal 8 3 3 10" xfId="21027" xr:uid="{00000000-0005-0000-0000-00003A520000}"/>
    <cellStyle name="Normal 8 3 3 10 2" xfId="21028" xr:uid="{00000000-0005-0000-0000-00003B520000}"/>
    <cellStyle name="Normal 8 3 3 10 2 2" xfId="21029" xr:uid="{00000000-0005-0000-0000-00003C520000}"/>
    <cellStyle name="Normal 8 3 3 10 2_QR_TAB_1.4_1.5_1.11" xfId="21030" xr:uid="{00000000-0005-0000-0000-00003D520000}"/>
    <cellStyle name="Normal 8 3 3 10 3" xfId="21031" xr:uid="{00000000-0005-0000-0000-00003E520000}"/>
    <cellStyle name="Normal 8 3 3 10_QR_TAB_1.4_1.5_1.11" xfId="21032" xr:uid="{00000000-0005-0000-0000-00003F520000}"/>
    <cellStyle name="Normal 8 3 3 11" xfId="21033" xr:uid="{00000000-0005-0000-0000-000040520000}"/>
    <cellStyle name="Normal 8 3 3 11 2" xfId="21034" xr:uid="{00000000-0005-0000-0000-000041520000}"/>
    <cellStyle name="Normal 8 3 3 11_QR_TAB_1.4_1.5_1.11" xfId="21035" xr:uid="{00000000-0005-0000-0000-000042520000}"/>
    <cellStyle name="Normal 8 3 3 12" xfId="21036" xr:uid="{00000000-0005-0000-0000-000043520000}"/>
    <cellStyle name="Normal 8 3 3 2" xfId="21037" xr:uid="{00000000-0005-0000-0000-000044520000}"/>
    <cellStyle name="Normal 8 3 3 2 2" xfId="21038" xr:uid="{00000000-0005-0000-0000-000045520000}"/>
    <cellStyle name="Normal 8 3 3 2 2 2" xfId="21039" xr:uid="{00000000-0005-0000-0000-000046520000}"/>
    <cellStyle name="Normal 8 3 3 2 2 2 2" xfId="21040" xr:uid="{00000000-0005-0000-0000-000047520000}"/>
    <cellStyle name="Normal 8 3 3 2 2 2 2 2" xfId="21041" xr:uid="{00000000-0005-0000-0000-000048520000}"/>
    <cellStyle name="Normal 8 3 3 2 2 2 2 2 2" xfId="21042" xr:uid="{00000000-0005-0000-0000-000049520000}"/>
    <cellStyle name="Normal 8 3 3 2 2 2 2 2_QR_TAB_1.4_1.5_1.11" xfId="21043" xr:uid="{00000000-0005-0000-0000-00004A520000}"/>
    <cellStyle name="Normal 8 3 3 2 2 2 2 3" xfId="21044" xr:uid="{00000000-0005-0000-0000-00004B520000}"/>
    <cellStyle name="Normal 8 3 3 2 2 2 2_QR_TAB_1.4_1.5_1.11" xfId="21045" xr:uid="{00000000-0005-0000-0000-00004C520000}"/>
    <cellStyle name="Normal 8 3 3 2 2 2 3" xfId="21046" xr:uid="{00000000-0005-0000-0000-00004D520000}"/>
    <cellStyle name="Normal 8 3 3 2 2 2 3 2" xfId="21047" xr:uid="{00000000-0005-0000-0000-00004E520000}"/>
    <cellStyle name="Normal 8 3 3 2 2 2 3_QR_TAB_1.4_1.5_1.11" xfId="21048" xr:uid="{00000000-0005-0000-0000-00004F520000}"/>
    <cellStyle name="Normal 8 3 3 2 2 2 4" xfId="21049" xr:uid="{00000000-0005-0000-0000-000050520000}"/>
    <cellStyle name="Normal 8 3 3 2 2 2_QR_TAB_1.4_1.5_1.11" xfId="21050" xr:uid="{00000000-0005-0000-0000-000051520000}"/>
    <cellStyle name="Normal 8 3 3 2 2 3" xfId="21051" xr:uid="{00000000-0005-0000-0000-000052520000}"/>
    <cellStyle name="Normal 8 3 3 2 2 3 2" xfId="21052" xr:uid="{00000000-0005-0000-0000-000053520000}"/>
    <cellStyle name="Normal 8 3 3 2 2 3 2 2" xfId="21053" xr:uid="{00000000-0005-0000-0000-000054520000}"/>
    <cellStyle name="Normal 8 3 3 2 2 3 2 2 2" xfId="21054" xr:uid="{00000000-0005-0000-0000-000055520000}"/>
    <cellStyle name="Normal 8 3 3 2 2 3 2 2_QR_TAB_1.4_1.5_1.11" xfId="21055" xr:uid="{00000000-0005-0000-0000-000056520000}"/>
    <cellStyle name="Normal 8 3 3 2 2 3 2 3" xfId="21056" xr:uid="{00000000-0005-0000-0000-000057520000}"/>
    <cellStyle name="Normal 8 3 3 2 2 3 2_QR_TAB_1.4_1.5_1.11" xfId="21057" xr:uid="{00000000-0005-0000-0000-000058520000}"/>
    <cellStyle name="Normal 8 3 3 2 2 3_QR_TAB_1.4_1.5_1.11" xfId="21058" xr:uid="{00000000-0005-0000-0000-000059520000}"/>
    <cellStyle name="Normal 8 3 3 2 2 4" xfId="21059" xr:uid="{00000000-0005-0000-0000-00005A520000}"/>
    <cellStyle name="Normal 8 3 3 2 2 4 2" xfId="21060" xr:uid="{00000000-0005-0000-0000-00005B520000}"/>
    <cellStyle name="Normal 8 3 3 2 2 4 2 2" xfId="21061" xr:uid="{00000000-0005-0000-0000-00005C520000}"/>
    <cellStyle name="Normal 8 3 3 2 2 4 2_QR_TAB_1.4_1.5_1.11" xfId="21062" xr:uid="{00000000-0005-0000-0000-00005D520000}"/>
    <cellStyle name="Normal 8 3 3 2 2 4 3" xfId="21063" xr:uid="{00000000-0005-0000-0000-00005E520000}"/>
    <cellStyle name="Normal 8 3 3 2 2 4_QR_TAB_1.4_1.5_1.11" xfId="21064" xr:uid="{00000000-0005-0000-0000-00005F520000}"/>
    <cellStyle name="Normal 8 3 3 2 2 5" xfId="21065" xr:uid="{00000000-0005-0000-0000-000060520000}"/>
    <cellStyle name="Normal 8 3 3 2 2 5 2" xfId="21066" xr:uid="{00000000-0005-0000-0000-000061520000}"/>
    <cellStyle name="Normal 8 3 3 2 2 5_QR_TAB_1.4_1.5_1.11" xfId="21067" xr:uid="{00000000-0005-0000-0000-000062520000}"/>
    <cellStyle name="Normal 8 3 3 2 2 6" xfId="21068" xr:uid="{00000000-0005-0000-0000-000063520000}"/>
    <cellStyle name="Normal 8 3 3 2 2_checks flows" xfId="21069" xr:uid="{00000000-0005-0000-0000-000064520000}"/>
    <cellStyle name="Normal 8 3 3 2 3" xfId="21070" xr:uid="{00000000-0005-0000-0000-000065520000}"/>
    <cellStyle name="Normal 8 3 3 2 3 2" xfId="21071" xr:uid="{00000000-0005-0000-0000-000066520000}"/>
    <cellStyle name="Normal 8 3 3 2 3 2 2" xfId="21072" xr:uid="{00000000-0005-0000-0000-000067520000}"/>
    <cellStyle name="Normal 8 3 3 2 3 2 2 2" xfId="21073" xr:uid="{00000000-0005-0000-0000-000068520000}"/>
    <cellStyle name="Normal 8 3 3 2 3 2 2 2 2" xfId="21074" xr:uid="{00000000-0005-0000-0000-000069520000}"/>
    <cellStyle name="Normal 8 3 3 2 3 2 2 2_QR_TAB_1.4_1.5_1.11" xfId="21075" xr:uid="{00000000-0005-0000-0000-00006A520000}"/>
    <cellStyle name="Normal 8 3 3 2 3 2 2 3" xfId="21076" xr:uid="{00000000-0005-0000-0000-00006B520000}"/>
    <cellStyle name="Normal 8 3 3 2 3 2 2_QR_TAB_1.4_1.5_1.11" xfId="21077" xr:uid="{00000000-0005-0000-0000-00006C520000}"/>
    <cellStyle name="Normal 8 3 3 2 3 2 3" xfId="21078" xr:uid="{00000000-0005-0000-0000-00006D520000}"/>
    <cellStyle name="Normal 8 3 3 2 3 2 3 2" xfId="21079" xr:uid="{00000000-0005-0000-0000-00006E520000}"/>
    <cellStyle name="Normal 8 3 3 2 3 2 3_QR_TAB_1.4_1.5_1.11" xfId="21080" xr:uid="{00000000-0005-0000-0000-00006F520000}"/>
    <cellStyle name="Normal 8 3 3 2 3 2 4" xfId="21081" xr:uid="{00000000-0005-0000-0000-000070520000}"/>
    <cellStyle name="Normal 8 3 3 2 3 2_QR_TAB_1.4_1.5_1.11" xfId="21082" xr:uid="{00000000-0005-0000-0000-000071520000}"/>
    <cellStyle name="Normal 8 3 3 2 3 3" xfId="21083" xr:uid="{00000000-0005-0000-0000-000072520000}"/>
    <cellStyle name="Normal 8 3 3 2 3 3 2" xfId="21084" xr:uid="{00000000-0005-0000-0000-000073520000}"/>
    <cellStyle name="Normal 8 3 3 2 3 3 2 2" xfId="21085" xr:uid="{00000000-0005-0000-0000-000074520000}"/>
    <cellStyle name="Normal 8 3 3 2 3 3 2_QR_TAB_1.4_1.5_1.11" xfId="21086" xr:uid="{00000000-0005-0000-0000-000075520000}"/>
    <cellStyle name="Normal 8 3 3 2 3 3 3" xfId="21087" xr:uid="{00000000-0005-0000-0000-000076520000}"/>
    <cellStyle name="Normal 8 3 3 2 3 3_QR_TAB_1.4_1.5_1.11" xfId="21088" xr:uid="{00000000-0005-0000-0000-000077520000}"/>
    <cellStyle name="Normal 8 3 3 2 3 4" xfId="21089" xr:uid="{00000000-0005-0000-0000-000078520000}"/>
    <cellStyle name="Normal 8 3 3 2 3 4 2" xfId="21090" xr:uid="{00000000-0005-0000-0000-000079520000}"/>
    <cellStyle name="Normal 8 3 3 2 3 4_QR_TAB_1.4_1.5_1.11" xfId="21091" xr:uid="{00000000-0005-0000-0000-00007A520000}"/>
    <cellStyle name="Normal 8 3 3 2 3 5" xfId="21092" xr:uid="{00000000-0005-0000-0000-00007B520000}"/>
    <cellStyle name="Normal 8 3 3 2 3_checks flows" xfId="21093" xr:uid="{00000000-0005-0000-0000-00007C520000}"/>
    <cellStyle name="Normal 8 3 3 2 4" xfId="21094" xr:uid="{00000000-0005-0000-0000-00007D520000}"/>
    <cellStyle name="Normal 8 3 3 2 4 2" xfId="21095" xr:uid="{00000000-0005-0000-0000-00007E520000}"/>
    <cellStyle name="Normal 8 3 3 2 4 2 2" xfId="21096" xr:uid="{00000000-0005-0000-0000-00007F520000}"/>
    <cellStyle name="Normal 8 3 3 2 4 2 2 2" xfId="21097" xr:uid="{00000000-0005-0000-0000-000080520000}"/>
    <cellStyle name="Normal 8 3 3 2 4 2 2_QR_TAB_1.4_1.5_1.11" xfId="21098" xr:uid="{00000000-0005-0000-0000-000081520000}"/>
    <cellStyle name="Normal 8 3 3 2 4 2 3" xfId="21099" xr:uid="{00000000-0005-0000-0000-000082520000}"/>
    <cellStyle name="Normal 8 3 3 2 4 2_QR_TAB_1.4_1.5_1.11" xfId="21100" xr:uid="{00000000-0005-0000-0000-000083520000}"/>
    <cellStyle name="Normal 8 3 3 2 4 3" xfId="21101" xr:uid="{00000000-0005-0000-0000-000084520000}"/>
    <cellStyle name="Normal 8 3 3 2 4 3 2" xfId="21102" xr:uid="{00000000-0005-0000-0000-000085520000}"/>
    <cellStyle name="Normal 8 3 3 2 4 3_QR_TAB_1.4_1.5_1.11" xfId="21103" xr:uid="{00000000-0005-0000-0000-000086520000}"/>
    <cellStyle name="Normal 8 3 3 2 4 4" xfId="21104" xr:uid="{00000000-0005-0000-0000-000087520000}"/>
    <cellStyle name="Normal 8 3 3 2 4_QR_TAB_1.4_1.5_1.11" xfId="21105" xr:uid="{00000000-0005-0000-0000-000088520000}"/>
    <cellStyle name="Normal 8 3 3 2 5" xfId="21106" xr:uid="{00000000-0005-0000-0000-000089520000}"/>
    <cellStyle name="Normal 8 3 3 2 5 2" xfId="21107" xr:uid="{00000000-0005-0000-0000-00008A520000}"/>
    <cellStyle name="Normal 8 3 3 2 5 2 2" xfId="21108" xr:uid="{00000000-0005-0000-0000-00008B520000}"/>
    <cellStyle name="Normal 8 3 3 2 5 2 2 2" xfId="21109" xr:uid="{00000000-0005-0000-0000-00008C520000}"/>
    <cellStyle name="Normal 8 3 3 2 5 2 2_QR_TAB_1.4_1.5_1.11" xfId="21110" xr:uid="{00000000-0005-0000-0000-00008D520000}"/>
    <cellStyle name="Normal 8 3 3 2 5 2 3" xfId="21111" xr:uid="{00000000-0005-0000-0000-00008E520000}"/>
    <cellStyle name="Normal 8 3 3 2 5 2_QR_TAB_1.4_1.5_1.11" xfId="21112" xr:uid="{00000000-0005-0000-0000-00008F520000}"/>
    <cellStyle name="Normal 8 3 3 2 5_QR_TAB_1.4_1.5_1.11" xfId="21113" xr:uid="{00000000-0005-0000-0000-000090520000}"/>
    <cellStyle name="Normal 8 3 3 2 6" xfId="21114" xr:uid="{00000000-0005-0000-0000-000091520000}"/>
    <cellStyle name="Normal 8 3 3 2 6 2" xfId="21115" xr:uid="{00000000-0005-0000-0000-000092520000}"/>
    <cellStyle name="Normal 8 3 3 2 6 2 2" xfId="21116" xr:uid="{00000000-0005-0000-0000-000093520000}"/>
    <cellStyle name="Normal 8 3 3 2 6 2_QR_TAB_1.4_1.5_1.11" xfId="21117" xr:uid="{00000000-0005-0000-0000-000094520000}"/>
    <cellStyle name="Normal 8 3 3 2 6 3" xfId="21118" xr:uid="{00000000-0005-0000-0000-000095520000}"/>
    <cellStyle name="Normal 8 3 3 2 6_QR_TAB_1.4_1.5_1.11" xfId="21119" xr:uid="{00000000-0005-0000-0000-000096520000}"/>
    <cellStyle name="Normal 8 3 3 2 7" xfId="21120" xr:uid="{00000000-0005-0000-0000-000097520000}"/>
    <cellStyle name="Normal 8 3 3 2 7 2" xfId="21121" xr:uid="{00000000-0005-0000-0000-000098520000}"/>
    <cellStyle name="Normal 8 3 3 2 7_QR_TAB_1.4_1.5_1.11" xfId="21122" xr:uid="{00000000-0005-0000-0000-000099520000}"/>
    <cellStyle name="Normal 8 3 3 2 8" xfId="21123" xr:uid="{00000000-0005-0000-0000-00009A520000}"/>
    <cellStyle name="Normal 8 3 3 2_checks flows" xfId="21124" xr:uid="{00000000-0005-0000-0000-00009B520000}"/>
    <cellStyle name="Normal 8 3 3 3" xfId="21125" xr:uid="{00000000-0005-0000-0000-00009C520000}"/>
    <cellStyle name="Normal 8 3 3 3 2" xfId="21126" xr:uid="{00000000-0005-0000-0000-00009D520000}"/>
    <cellStyle name="Normal 8 3 3 3 2 2" xfId="21127" xr:uid="{00000000-0005-0000-0000-00009E520000}"/>
    <cellStyle name="Normal 8 3 3 3 2 2 2" xfId="21128" xr:uid="{00000000-0005-0000-0000-00009F520000}"/>
    <cellStyle name="Normal 8 3 3 3 2 2 2 2" xfId="21129" xr:uid="{00000000-0005-0000-0000-0000A0520000}"/>
    <cellStyle name="Normal 8 3 3 3 2 2 2_QR_TAB_1.4_1.5_1.11" xfId="21130" xr:uid="{00000000-0005-0000-0000-0000A1520000}"/>
    <cellStyle name="Normal 8 3 3 3 2 2 3" xfId="21131" xr:uid="{00000000-0005-0000-0000-0000A2520000}"/>
    <cellStyle name="Normal 8 3 3 3 2 2_QR_TAB_1.4_1.5_1.11" xfId="21132" xr:uid="{00000000-0005-0000-0000-0000A3520000}"/>
    <cellStyle name="Normal 8 3 3 3 2 3" xfId="21133" xr:uid="{00000000-0005-0000-0000-0000A4520000}"/>
    <cellStyle name="Normal 8 3 3 3 2 3 2" xfId="21134" xr:uid="{00000000-0005-0000-0000-0000A5520000}"/>
    <cellStyle name="Normal 8 3 3 3 2 3_QR_TAB_1.4_1.5_1.11" xfId="21135" xr:uid="{00000000-0005-0000-0000-0000A6520000}"/>
    <cellStyle name="Normal 8 3 3 3 2 4" xfId="21136" xr:uid="{00000000-0005-0000-0000-0000A7520000}"/>
    <cellStyle name="Normal 8 3 3 3 2_QR_TAB_1.4_1.5_1.11" xfId="21137" xr:uid="{00000000-0005-0000-0000-0000A8520000}"/>
    <cellStyle name="Normal 8 3 3 3 3" xfId="21138" xr:uid="{00000000-0005-0000-0000-0000A9520000}"/>
    <cellStyle name="Normal 8 3 3 3 3 2" xfId="21139" xr:uid="{00000000-0005-0000-0000-0000AA520000}"/>
    <cellStyle name="Normal 8 3 3 3 3 2 2" xfId="21140" xr:uid="{00000000-0005-0000-0000-0000AB520000}"/>
    <cellStyle name="Normal 8 3 3 3 3 2 2 2" xfId="21141" xr:uid="{00000000-0005-0000-0000-0000AC520000}"/>
    <cellStyle name="Normal 8 3 3 3 3 2 2_QR_TAB_1.4_1.5_1.11" xfId="21142" xr:uid="{00000000-0005-0000-0000-0000AD520000}"/>
    <cellStyle name="Normal 8 3 3 3 3 2 3" xfId="21143" xr:uid="{00000000-0005-0000-0000-0000AE520000}"/>
    <cellStyle name="Normal 8 3 3 3 3 2_QR_TAB_1.4_1.5_1.11" xfId="21144" xr:uid="{00000000-0005-0000-0000-0000AF520000}"/>
    <cellStyle name="Normal 8 3 3 3 3_QR_TAB_1.4_1.5_1.11" xfId="21145" xr:uid="{00000000-0005-0000-0000-0000B0520000}"/>
    <cellStyle name="Normal 8 3 3 3 4" xfId="21146" xr:uid="{00000000-0005-0000-0000-0000B1520000}"/>
    <cellStyle name="Normal 8 3 3 3 4 2" xfId="21147" xr:uid="{00000000-0005-0000-0000-0000B2520000}"/>
    <cellStyle name="Normal 8 3 3 3 4 2 2" xfId="21148" xr:uid="{00000000-0005-0000-0000-0000B3520000}"/>
    <cellStyle name="Normal 8 3 3 3 4 2_QR_TAB_1.4_1.5_1.11" xfId="21149" xr:uid="{00000000-0005-0000-0000-0000B4520000}"/>
    <cellStyle name="Normal 8 3 3 3 4 3" xfId="21150" xr:uid="{00000000-0005-0000-0000-0000B5520000}"/>
    <cellStyle name="Normal 8 3 3 3 4_QR_TAB_1.4_1.5_1.11" xfId="21151" xr:uid="{00000000-0005-0000-0000-0000B6520000}"/>
    <cellStyle name="Normal 8 3 3 3 5" xfId="21152" xr:uid="{00000000-0005-0000-0000-0000B7520000}"/>
    <cellStyle name="Normal 8 3 3 3 5 2" xfId="21153" xr:uid="{00000000-0005-0000-0000-0000B8520000}"/>
    <cellStyle name="Normal 8 3 3 3 5_QR_TAB_1.4_1.5_1.11" xfId="21154" xr:uid="{00000000-0005-0000-0000-0000B9520000}"/>
    <cellStyle name="Normal 8 3 3 3 6" xfId="21155" xr:uid="{00000000-0005-0000-0000-0000BA520000}"/>
    <cellStyle name="Normal 8 3 3 3_checks flows" xfId="21156" xr:uid="{00000000-0005-0000-0000-0000BB520000}"/>
    <cellStyle name="Normal 8 3 3 4" xfId="21157" xr:uid="{00000000-0005-0000-0000-0000BC520000}"/>
    <cellStyle name="Normal 8 3 3 4 2" xfId="21158" xr:uid="{00000000-0005-0000-0000-0000BD520000}"/>
    <cellStyle name="Normal 8 3 3 4 2 2" xfId="21159" xr:uid="{00000000-0005-0000-0000-0000BE520000}"/>
    <cellStyle name="Normal 8 3 3 4 2 2 2" xfId="21160" xr:uid="{00000000-0005-0000-0000-0000BF520000}"/>
    <cellStyle name="Normal 8 3 3 4 2 2 2 2" xfId="21161" xr:uid="{00000000-0005-0000-0000-0000C0520000}"/>
    <cellStyle name="Normal 8 3 3 4 2 2 2_QR_TAB_1.4_1.5_1.11" xfId="21162" xr:uid="{00000000-0005-0000-0000-0000C1520000}"/>
    <cellStyle name="Normal 8 3 3 4 2 2 3" xfId="21163" xr:uid="{00000000-0005-0000-0000-0000C2520000}"/>
    <cellStyle name="Normal 8 3 3 4 2 2_QR_TAB_1.4_1.5_1.11" xfId="21164" xr:uid="{00000000-0005-0000-0000-0000C3520000}"/>
    <cellStyle name="Normal 8 3 3 4 2 3" xfId="21165" xr:uid="{00000000-0005-0000-0000-0000C4520000}"/>
    <cellStyle name="Normal 8 3 3 4 2 3 2" xfId="21166" xr:uid="{00000000-0005-0000-0000-0000C5520000}"/>
    <cellStyle name="Normal 8 3 3 4 2 3_QR_TAB_1.4_1.5_1.11" xfId="21167" xr:uid="{00000000-0005-0000-0000-0000C6520000}"/>
    <cellStyle name="Normal 8 3 3 4 2 4" xfId="21168" xr:uid="{00000000-0005-0000-0000-0000C7520000}"/>
    <cellStyle name="Normal 8 3 3 4 2_QR_TAB_1.4_1.5_1.11" xfId="21169" xr:uid="{00000000-0005-0000-0000-0000C8520000}"/>
    <cellStyle name="Normal 8 3 3 4 3" xfId="21170" xr:uid="{00000000-0005-0000-0000-0000C9520000}"/>
    <cellStyle name="Normal 8 3 3 4 3 2" xfId="21171" xr:uid="{00000000-0005-0000-0000-0000CA520000}"/>
    <cellStyle name="Normal 8 3 3 4 3 2 2" xfId="21172" xr:uid="{00000000-0005-0000-0000-0000CB520000}"/>
    <cellStyle name="Normal 8 3 3 4 3 2 2 2" xfId="21173" xr:uid="{00000000-0005-0000-0000-0000CC520000}"/>
    <cellStyle name="Normal 8 3 3 4 3 2 2_QR_TAB_1.4_1.5_1.11" xfId="21174" xr:uid="{00000000-0005-0000-0000-0000CD520000}"/>
    <cellStyle name="Normal 8 3 3 4 3 2 3" xfId="21175" xr:uid="{00000000-0005-0000-0000-0000CE520000}"/>
    <cellStyle name="Normal 8 3 3 4 3 2_QR_TAB_1.4_1.5_1.11" xfId="21176" xr:uid="{00000000-0005-0000-0000-0000CF520000}"/>
    <cellStyle name="Normal 8 3 3 4 3_QR_TAB_1.4_1.5_1.11" xfId="21177" xr:uid="{00000000-0005-0000-0000-0000D0520000}"/>
    <cellStyle name="Normal 8 3 3 4 4" xfId="21178" xr:uid="{00000000-0005-0000-0000-0000D1520000}"/>
    <cellStyle name="Normal 8 3 3 4 4 2" xfId="21179" xr:uid="{00000000-0005-0000-0000-0000D2520000}"/>
    <cellStyle name="Normal 8 3 3 4 4 2 2" xfId="21180" xr:uid="{00000000-0005-0000-0000-0000D3520000}"/>
    <cellStyle name="Normal 8 3 3 4 4 2_QR_TAB_1.4_1.5_1.11" xfId="21181" xr:uid="{00000000-0005-0000-0000-0000D4520000}"/>
    <cellStyle name="Normal 8 3 3 4 4 3" xfId="21182" xr:uid="{00000000-0005-0000-0000-0000D5520000}"/>
    <cellStyle name="Normal 8 3 3 4 4_QR_TAB_1.4_1.5_1.11" xfId="21183" xr:uid="{00000000-0005-0000-0000-0000D6520000}"/>
    <cellStyle name="Normal 8 3 3 4 5" xfId="21184" xr:uid="{00000000-0005-0000-0000-0000D7520000}"/>
    <cellStyle name="Normal 8 3 3 4 5 2" xfId="21185" xr:uid="{00000000-0005-0000-0000-0000D8520000}"/>
    <cellStyle name="Normal 8 3 3 4 5_QR_TAB_1.4_1.5_1.11" xfId="21186" xr:uid="{00000000-0005-0000-0000-0000D9520000}"/>
    <cellStyle name="Normal 8 3 3 4 6" xfId="21187" xr:uid="{00000000-0005-0000-0000-0000DA520000}"/>
    <cellStyle name="Normal 8 3 3 4_checks flows" xfId="21188" xr:uid="{00000000-0005-0000-0000-0000DB520000}"/>
    <cellStyle name="Normal 8 3 3 5" xfId="21189" xr:uid="{00000000-0005-0000-0000-0000DC520000}"/>
    <cellStyle name="Normal 8 3 3 5 2" xfId="21190" xr:uid="{00000000-0005-0000-0000-0000DD520000}"/>
    <cellStyle name="Normal 8 3 3 5 2 2" xfId="21191" xr:uid="{00000000-0005-0000-0000-0000DE520000}"/>
    <cellStyle name="Normal 8 3 3 5 2 2 2" xfId="21192" xr:uid="{00000000-0005-0000-0000-0000DF520000}"/>
    <cellStyle name="Normal 8 3 3 5 2 2 2 2" xfId="21193" xr:uid="{00000000-0005-0000-0000-0000E0520000}"/>
    <cellStyle name="Normal 8 3 3 5 2 2 2_QR_TAB_1.4_1.5_1.11" xfId="21194" xr:uid="{00000000-0005-0000-0000-0000E1520000}"/>
    <cellStyle name="Normal 8 3 3 5 2 2 3" xfId="21195" xr:uid="{00000000-0005-0000-0000-0000E2520000}"/>
    <cellStyle name="Normal 8 3 3 5 2 2_QR_TAB_1.4_1.5_1.11" xfId="21196" xr:uid="{00000000-0005-0000-0000-0000E3520000}"/>
    <cellStyle name="Normal 8 3 3 5 2 3" xfId="21197" xr:uid="{00000000-0005-0000-0000-0000E4520000}"/>
    <cellStyle name="Normal 8 3 3 5 2 3 2" xfId="21198" xr:uid="{00000000-0005-0000-0000-0000E5520000}"/>
    <cellStyle name="Normal 8 3 3 5 2 3_QR_TAB_1.4_1.5_1.11" xfId="21199" xr:uid="{00000000-0005-0000-0000-0000E6520000}"/>
    <cellStyle name="Normal 8 3 3 5 2 4" xfId="21200" xr:uid="{00000000-0005-0000-0000-0000E7520000}"/>
    <cellStyle name="Normal 8 3 3 5 2_QR_TAB_1.4_1.5_1.11" xfId="21201" xr:uid="{00000000-0005-0000-0000-0000E8520000}"/>
    <cellStyle name="Normal 8 3 3 5 3" xfId="21202" xr:uid="{00000000-0005-0000-0000-0000E9520000}"/>
    <cellStyle name="Normal 8 3 3 5 3 2" xfId="21203" xr:uid="{00000000-0005-0000-0000-0000EA520000}"/>
    <cellStyle name="Normal 8 3 3 5 3 2 2" xfId="21204" xr:uid="{00000000-0005-0000-0000-0000EB520000}"/>
    <cellStyle name="Normal 8 3 3 5 3 2 2 2" xfId="21205" xr:uid="{00000000-0005-0000-0000-0000EC520000}"/>
    <cellStyle name="Normal 8 3 3 5 3 2 2_QR_TAB_1.4_1.5_1.11" xfId="21206" xr:uid="{00000000-0005-0000-0000-0000ED520000}"/>
    <cellStyle name="Normal 8 3 3 5 3 2 3" xfId="21207" xr:uid="{00000000-0005-0000-0000-0000EE520000}"/>
    <cellStyle name="Normal 8 3 3 5 3 2_QR_TAB_1.4_1.5_1.11" xfId="21208" xr:uid="{00000000-0005-0000-0000-0000EF520000}"/>
    <cellStyle name="Normal 8 3 3 5 3_QR_TAB_1.4_1.5_1.11" xfId="21209" xr:uid="{00000000-0005-0000-0000-0000F0520000}"/>
    <cellStyle name="Normal 8 3 3 5 4" xfId="21210" xr:uid="{00000000-0005-0000-0000-0000F1520000}"/>
    <cellStyle name="Normal 8 3 3 5 4 2" xfId="21211" xr:uid="{00000000-0005-0000-0000-0000F2520000}"/>
    <cellStyle name="Normal 8 3 3 5 4 2 2" xfId="21212" xr:uid="{00000000-0005-0000-0000-0000F3520000}"/>
    <cellStyle name="Normal 8 3 3 5 4 2_QR_TAB_1.4_1.5_1.11" xfId="21213" xr:uid="{00000000-0005-0000-0000-0000F4520000}"/>
    <cellStyle name="Normal 8 3 3 5 4 3" xfId="21214" xr:uid="{00000000-0005-0000-0000-0000F5520000}"/>
    <cellStyle name="Normal 8 3 3 5 4_QR_TAB_1.4_1.5_1.11" xfId="21215" xr:uid="{00000000-0005-0000-0000-0000F6520000}"/>
    <cellStyle name="Normal 8 3 3 5 5" xfId="21216" xr:uid="{00000000-0005-0000-0000-0000F7520000}"/>
    <cellStyle name="Normal 8 3 3 5 5 2" xfId="21217" xr:uid="{00000000-0005-0000-0000-0000F8520000}"/>
    <cellStyle name="Normal 8 3 3 5 5_QR_TAB_1.4_1.5_1.11" xfId="21218" xr:uid="{00000000-0005-0000-0000-0000F9520000}"/>
    <cellStyle name="Normal 8 3 3 5 6" xfId="21219" xr:uid="{00000000-0005-0000-0000-0000FA520000}"/>
    <cellStyle name="Normal 8 3 3 5_checks flows" xfId="21220" xr:uid="{00000000-0005-0000-0000-0000FB520000}"/>
    <cellStyle name="Normal 8 3 3 6" xfId="21221" xr:uid="{00000000-0005-0000-0000-0000FC520000}"/>
    <cellStyle name="Normal 8 3 3 6 2" xfId="21222" xr:uid="{00000000-0005-0000-0000-0000FD520000}"/>
    <cellStyle name="Normal 8 3 3 6 2 2" xfId="21223" xr:uid="{00000000-0005-0000-0000-0000FE520000}"/>
    <cellStyle name="Normal 8 3 3 6 2 2 2" xfId="21224" xr:uid="{00000000-0005-0000-0000-0000FF520000}"/>
    <cellStyle name="Normal 8 3 3 6 2 2 2 2" xfId="21225" xr:uid="{00000000-0005-0000-0000-000000530000}"/>
    <cellStyle name="Normal 8 3 3 6 2 2 2_QR_TAB_1.4_1.5_1.11" xfId="21226" xr:uid="{00000000-0005-0000-0000-000001530000}"/>
    <cellStyle name="Normal 8 3 3 6 2 2 3" xfId="21227" xr:uid="{00000000-0005-0000-0000-000002530000}"/>
    <cellStyle name="Normal 8 3 3 6 2 2_QR_TAB_1.4_1.5_1.11" xfId="21228" xr:uid="{00000000-0005-0000-0000-000003530000}"/>
    <cellStyle name="Normal 8 3 3 6 2 3" xfId="21229" xr:uid="{00000000-0005-0000-0000-000004530000}"/>
    <cellStyle name="Normal 8 3 3 6 2 3 2" xfId="21230" xr:uid="{00000000-0005-0000-0000-000005530000}"/>
    <cellStyle name="Normal 8 3 3 6 2 3_QR_TAB_1.4_1.5_1.11" xfId="21231" xr:uid="{00000000-0005-0000-0000-000006530000}"/>
    <cellStyle name="Normal 8 3 3 6 2 4" xfId="21232" xr:uid="{00000000-0005-0000-0000-000007530000}"/>
    <cellStyle name="Normal 8 3 3 6 2_QR_TAB_1.4_1.5_1.11" xfId="21233" xr:uid="{00000000-0005-0000-0000-000008530000}"/>
    <cellStyle name="Normal 8 3 3 6 3" xfId="21234" xr:uid="{00000000-0005-0000-0000-000009530000}"/>
    <cellStyle name="Normal 8 3 3 6 3 2" xfId="21235" xr:uid="{00000000-0005-0000-0000-00000A530000}"/>
    <cellStyle name="Normal 8 3 3 6 3 2 2" xfId="21236" xr:uid="{00000000-0005-0000-0000-00000B530000}"/>
    <cellStyle name="Normal 8 3 3 6 3 2 2 2" xfId="21237" xr:uid="{00000000-0005-0000-0000-00000C530000}"/>
    <cellStyle name="Normal 8 3 3 6 3 2 2_QR_TAB_1.4_1.5_1.11" xfId="21238" xr:uid="{00000000-0005-0000-0000-00000D530000}"/>
    <cellStyle name="Normal 8 3 3 6 3 2 3" xfId="21239" xr:uid="{00000000-0005-0000-0000-00000E530000}"/>
    <cellStyle name="Normal 8 3 3 6 3 2_QR_TAB_1.4_1.5_1.11" xfId="21240" xr:uid="{00000000-0005-0000-0000-00000F530000}"/>
    <cellStyle name="Normal 8 3 3 6 3_QR_TAB_1.4_1.5_1.11" xfId="21241" xr:uid="{00000000-0005-0000-0000-000010530000}"/>
    <cellStyle name="Normal 8 3 3 6 4" xfId="21242" xr:uid="{00000000-0005-0000-0000-000011530000}"/>
    <cellStyle name="Normal 8 3 3 6 4 2" xfId="21243" xr:uid="{00000000-0005-0000-0000-000012530000}"/>
    <cellStyle name="Normal 8 3 3 6 4 2 2" xfId="21244" xr:uid="{00000000-0005-0000-0000-000013530000}"/>
    <cellStyle name="Normal 8 3 3 6 4 2_QR_TAB_1.4_1.5_1.11" xfId="21245" xr:uid="{00000000-0005-0000-0000-000014530000}"/>
    <cellStyle name="Normal 8 3 3 6 4 3" xfId="21246" xr:uid="{00000000-0005-0000-0000-000015530000}"/>
    <cellStyle name="Normal 8 3 3 6 4_QR_TAB_1.4_1.5_1.11" xfId="21247" xr:uid="{00000000-0005-0000-0000-000016530000}"/>
    <cellStyle name="Normal 8 3 3 6 5" xfId="21248" xr:uid="{00000000-0005-0000-0000-000017530000}"/>
    <cellStyle name="Normal 8 3 3 6 5 2" xfId="21249" xr:uid="{00000000-0005-0000-0000-000018530000}"/>
    <cellStyle name="Normal 8 3 3 6 5_QR_TAB_1.4_1.5_1.11" xfId="21250" xr:uid="{00000000-0005-0000-0000-000019530000}"/>
    <cellStyle name="Normal 8 3 3 6 6" xfId="21251" xr:uid="{00000000-0005-0000-0000-00001A530000}"/>
    <cellStyle name="Normal 8 3 3 6_checks flows" xfId="21252" xr:uid="{00000000-0005-0000-0000-00001B530000}"/>
    <cellStyle name="Normal 8 3 3 7" xfId="21253" xr:uid="{00000000-0005-0000-0000-00001C530000}"/>
    <cellStyle name="Normal 8 3 3 7 2" xfId="21254" xr:uid="{00000000-0005-0000-0000-00001D530000}"/>
    <cellStyle name="Normal 8 3 3 7 2 2" xfId="21255" xr:uid="{00000000-0005-0000-0000-00001E530000}"/>
    <cellStyle name="Normal 8 3 3 7 2 2 2" xfId="21256" xr:uid="{00000000-0005-0000-0000-00001F530000}"/>
    <cellStyle name="Normal 8 3 3 7 2 2 2 2" xfId="21257" xr:uid="{00000000-0005-0000-0000-000020530000}"/>
    <cellStyle name="Normal 8 3 3 7 2 2 2_QR_TAB_1.4_1.5_1.11" xfId="21258" xr:uid="{00000000-0005-0000-0000-000021530000}"/>
    <cellStyle name="Normal 8 3 3 7 2 2 3" xfId="21259" xr:uid="{00000000-0005-0000-0000-000022530000}"/>
    <cellStyle name="Normal 8 3 3 7 2 2_QR_TAB_1.4_1.5_1.11" xfId="21260" xr:uid="{00000000-0005-0000-0000-000023530000}"/>
    <cellStyle name="Normal 8 3 3 7 2 3" xfId="21261" xr:uid="{00000000-0005-0000-0000-000024530000}"/>
    <cellStyle name="Normal 8 3 3 7 2 3 2" xfId="21262" xr:uid="{00000000-0005-0000-0000-000025530000}"/>
    <cellStyle name="Normal 8 3 3 7 2 3_QR_TAB_1.4_1.5_1.11" xfId="21263" xr:uid="{00000000-0005-0000-0000-000026530000}"/>
    <cellStyle name="Normal 8 3 3 7 2 4" xfId="21264" xr:uid="{00000000-0005-0000-0000-000027530000}"/>
    <cellStyle name="Normal 8 3 3 7 2_QR_TAB_1.4_1.5_1.11" xfId="21265" xr:uid="{00000000-0005-0000-0000-000028530000}"/>
    <cellStyle name="Normal 8 3 3 7 3" xfId="21266" xr:uid="{00000000-0005-0000-0000-000029530000}"/>
    <cellStyle name="Normal 8 3 3 7 3 2" xfId="21267" xr:uid="{00000000-0005-0000-0000-00002A530000}"/>
    <cellStyle name="Normal 8 3 3 7 3 2 2" xfId="21268" xr:uid="{00000000-0005-0000-0000-00002B530000}"/>
    <cellStyle name="Normal 8 3 3 7 3 2_QR_TAB_1.4_1.5_1.11" xfId="21269" xr:uid="{00000000-0005-0000-0000-00002C530000}"/>
    <cellStyle name="Normal 8 3 3 7 3 3" xfId="21270" xr:uid="{00000000-0005-0000-0000-00002D530000}"/>
    <cellStyle name="Normal 8 3 3 7 3_QR_TAB_1.4_1.5_1.11" xfId="21271" xr:uid="{00000000-0005-0000-0000-00002E530000}"/>
    <cellStyle name="Normal 8 3 3 7 4" xfId="21272" xr:uid="{00000000-0005-0000-0000-00002F530000}"/>
    <cellStyle name="Normal 8 3 3 7 4 2" xfId="21273" xr:uid="{00000000-0005-0000-0000-000030530000}"/>
    <cellStyle name="Normal 8 3 3 7 4_QR_TAB_1.4_1.5_1.11" xfId="21274" xr:uid="{00000000-0005-0000-0000-000031530000}"/>
    <cellStyle name="Normal 8 3 3 7 5" xfId="21275" xr:uid="{00000000-0005-0000-0000-000032530000}"/>
    <cellStyle name="Normal 8 3 3 7_checks flows" xfId="21276" xr:uid="{00000000-0005-0000-0000-000033530000}"/>
    <cellStyle name="Normal 8 3 3 8" xfId="21277" xr:uid="{00000000-0005-0000-0000-000034530000}"/>
    <cellStyle name="Normal 8 3 3 8 2" xfId="21278" xr:uid="{00000000-0005-0000-0000-000035530000}"/>
    <cellStyle name="Normal 8 3 3 8 2 2" xfId="21279" xr:uid="{00000000-0005-0000-0000-000036530000}"/>
    <cellStyle name="Normal 8 3 3 8 2 2 2" xfId="21280" xr:uid="{00000000-0005-0000-0000-000037530000}"/>
    <cellStyle name="Normal 8 3 3 8 2 2_QR_TAB_1.4_1.5_1.11" xfId="21281" xr:uid="{00000000-0005-0000-0000-000038530000}"/>
    <cellStyle name="Normal 8 3 3 8 2 3" xfId="21282" xr:uid="{00000000-0005-0000-0000-000039530000}"/>
    <cellStyle name="Normal 8 3 3 8 2_QR_TAB_1.4_1.5_1.11" xfId="21283" xr:uid="{00000000-0005-0000-0000-00003A530000}"/>
    <cellStyle name="Normal 8 3 3 8 3" xfId="21284" xr:uid="{00000000-0005-0000-0000-00003B530000}"/>
    <cellStyle name="Normal 8 3 3 8 3 2" xfId="21285" xr:uid="{00000000-0005-0000-0000-00003C530000}"/>
    <cellStyle name="Normal 8 3 3 8 3_QR_TAB_1.4_1.5_1.11" xfId="21286" xr:uid="{00000000-0005-0000-0000-00003D530000}"/>
    <cellStyle name="Normal 8 3 3 8 4" xfId="21287" xr:uid="{00000000-0005-0000-0000-00003E530000}"/>
    <cellStyle name="Normal 8 3 3 8_QR_TAB_1.4_1.5_1.11" xfId="21288" xr:uid="{00000000-0005-0000-0000-00003F530000}"/>
    <cellStyle name="Normal 8 3 3 9" xfId="21289" xr:uid="{00000000-0005-0000-0000-000040530000}"/>
    <cellStyle name="Normal 8 3 3 9 2" xfId="21290" xr:uid="{00000000-0005-0000-0000-000041530000}"/>
    <cellStyle name="Normal 8 3 3 9 2 2" xfId="21291" xr:uid="{00000000-0005-0000-0000-000042530000}"/>
    <cellStyle name="Normal 8 3 3 9 2 2 2" xfId="21292" xr:uid="{00000000-0005-0000-0000-000043530000}"/>
    <cellStyle name="Normal 8 3 3 9 2 2_QR_TAB_1.4_1.5_1.11" xfId="21293" xr:uid="{00000000-0005-0000-0000-000044530000}"/>
    <cellStyle name="Normal 8 3 3 9 2 3" xfId="21294" xr:uid="{00000000-0005-0000-0000-000045530000}"/>
    <cellStyle name="Normal 8 3 3 9 2_QR_TAB_1.4_1.5_1.11" xfId="21295" xr:uid="{00000000-0005-0000-0000-000046530000}"/>
    <cellStyle name="Normal 8 3 3 9_QR_TAB_1.4_1.5_1.11" xfId="21296" xr:uid="{00000000-0005-0000-0000-000047530000}"/>
    <cellStyle name="Normal 8 3 3_checks flows" xfId="21297" xr:uid="{00000000-0005-0000-0000-000048530000}"/>
    <cellStyle name="Normal 8 3 4" xfId="21298" xr:uid="{00000000-0005-0000-0000-000049530000}"/>
    <cellStyle name="Normal 8 3 4 2" xfId="21299" xr:uid="{00000000-0005-0000-0000-00004A530000}"/>
    <cellStyle name="Normal 8 3 4 2 2" xfId="21300" xr:uid="{00000000-0005-0000-0000-00004B530000}"/>
    <cellStyle name="Normal 8 3 4 2 2 2" xfId="21301" xr:uid="{00000000-0005-0000-0000-00004C530000}"/>
    <cellStyle name="Normal 8 3 4 2 2 2 2" xfId="21302" xr:uid="{00000000-0005-0000-0000-00004D530000}"/>
    <cellStyle name="Normal 8 3 4 2 2 2 2 2" xfId="21303" xr:uid="{00000000-0005-0000-0000-00004E530000}"/>
    <cellStyle name="Normal 8 3 4 2 2 2 2_QR_TAB_1.4_1.5_1.11" xfId="21304" xr:uid="{00000000-0005-0000-0000-00004F530000}"/>
    <cellStyle name="Normal 8 3 4 2 2 2 3" xfId="21305" xr:uid="{00000000-0005-0000-0000-000050530000}"/>
    <cellStyle name="Normal 8 3 4 2 2 2_QR_TAB_1.4_1.5_1.11" xfId="21306" xr:uid="{00000000-0005-0000-0000-000051530000}"/>
    <cellStyle name="Normal 8 3 4 2 2 3" xfId="21307" xr:uid="{00000000-0005-0000-0000-000052530000}"/>
    <cellStyle name="Normal 8 3 4 2 2 3 2" xfId="21308" xr:uid="{00000000-0005-0000-0000-000053530000}"/>
    <cellStyle name="Normal 8 3 4 2 2 3_QR_TAB_1.4_1.5_1.11" xfId="21309" xr:uid="{00000000-0005-0000-0000-000054530000}"/>
    <cellStyle name="Normal 8 3 4 2 2 4" xfId="21310" xr:uid="{00000000-0005-0000-0000-000055530000}"/>
    <cellStyle name="Normal 8 3 4 2 2_QR_TAB_1.4_1.5_1.11" xfId="21311" xr:uid="{00000000-0005-0000-0000-000056530000}"/>
    <cellStyle name="Normal 8 3 4 2 3" xfId="21312" xr:uid="{00000000-0005-0000-0000-000057530000}"/>
    <cellStyle name="Normal 8 3 4 2 3 2" xfId="21313" xr:uid="{00000000-0005-0000-0000-000058530000}"/>
    <cellStyle name="Normal 8 3 4 2 3 2 2" xfId="21314" xr:uid="{00000000-0005-0000-0000-000059530000}"/>
    <cellStyle name="Normal 8 3 4 2 3 2 2 2" xfId="21315" xr:uid="{00000000-0005-0000-0000-00005A530000}"/>
    <cellStyle name="Normal 8 3 4 2 3 2 2_QR_TAB_1.4_1.5_1.11" xfId="21316" xr:uid="{00000000-0005-0000-0000-00005B530000}"/>
    <cellStyle name="Normal 8 3 4 2 3 2 3" xfId="21317" xr:uid="{00000000-0005-0000-0000-00005C530000}"/>
    <cellStyle name="Normal 8 3 4 2 3 2_QR_TAB_1.4_1.5_1.11" xfId="21318" xr:uid="{00000000-0005-0000-0000-00005D530000}"/>
    <cellStyle name="Normal 8 3 4 2 3_QR_TAB_1.4_1.5_1.11" xfId="21319" xr:uid="{00000000-0005-0000-0000-00005E530000}"/>
    <cellStyle name="Normal 8 3 4 2 4" xfId="21320" xr:uid="{00000000-0005-0000-0000-00005F530000}"/>
    <cellStyle name="Normal 8 3 4 2 4 2" xfId="21321" xr:uid="{00000000-0005-0000-0000-000060530000}"/>
    <cellStyle name="Normal 8 3 4 2 4 2 2" xfId="21322" xr:uid="{00000000-0005-0000-0000-000061530000}"/>
    <cellStyle name="Normal 8 3 4 2 4 2_QR_TAB_1.4_1.5_1.11" xfId="21323" xr:uid="{00000000-0005-0000-0000-000062530000}"/>
    <cellStyle name="Normal 8 3 4 2 4 3" xfId="21324" xr:uid="{00000000-0005-0000-0000-000063530000}"/>
    <cellStyle name="Normal 8 3 4 2 4_QR_TAB_1.4_1.5_1.11" xfId="21325" xr:uid="{00000000-0005-0000-0000-000064530000}"/>
    <cellStyle name="Normal 8 3 4 2 5" xfId="21326" xr:uid="{00000000-0005-0000-0000-000065530000}"/>
    <cellStyle name="Normal 8 3 4 2 5 2" xfId="21327" xr:uid="{00000000-0005-0000-0000-000066530000}"/>
    <cellStyle name="Normal 8 3 4 2 5_QR_TAB_1.4_1.5_1.11" xfId="21328" xr:uid="{00000000-0005-0000-0000-000067530000}"/>
    <cellStyle name="Normal 8 3 4 2 6" xfId="21329" xr:uid="{00000000-0005-0000-0000-000068530000}"/>
    <cellStyle name="Normal 8 3 4 2_checks flows" xfId="21330" xr:uid="{00000000-0005-0000-0000-000069530000}"/>
    <cellStyle name="Normal 8 3 4 3" xfId="21331" xr:uid="{00000000-0005-0000-0000-00006A530000}"/>
    <cellStyle name="Normal 8 3 4 3 2" xfId="21332" xr:uid="{00000000-0005-0000-0000-00006B530000}"/>
    <cellStyle name="Normal 8 3 4 3 2 2" xfId="21333" xr:uid="{00000000-0005-0000-0000-00006C530000}"/>
    <cellStyle name="Normal 8 3 4 3 2 2 2" xfId="21334" xr:uid="{00000000-0005-0000-0000-00006D530000}"/>
    <cellStyle name="Normal 8 3 4 3 2 2 2 2" xfId="21335" xr:uid="{00000000-0005-0000-0000-00006E530000}"/>
    <cellStyle name="Normal 8 3 4 3 2 2 2_QR_TAB_1.4_1.5_1.11" xfId="21336" xr:uid="{00000000-0005-0000-0000-00006F530000}"/>
    <cellStyle name="Normal 8 3 4 3 2 2 3" xfId="21337" xr:uid="{00000000-0005-0000-0000-000070530000}"/>
    <cellStyle name="Normal 8 3 4 3 2 2_QR_TAB_1.4_1.5_1.11" xfId="21338" xr:uid="{00000000-0005-0000-0000-000071530000}"/>
    <cellStyle name="Normal 8 3 4 3 2 3" xfId="21339" xr:uid="{00000000-0005-0000-0000-000072530000}"/>
    <cellStyle name="Normal 8 3 4 3 2 3 2" xfId="21340" xr:uid="{00000000-0005-0000-0000-000073530000}"/>
    <cellStyle name="Normal 8 3 4 3 2 3_QR_TAB_1.4_1.5_1.11" xfId="21341" xr:uid="{00000000-0005-0000-0000-000074530000}"/>
    <cellStyle name="Normal 8 3 4 3 2 4" xfId="21342" xr:uid="{00000000-0005-0000-0000-000075530000}"/>
    <cellStyle name="Normal 8 3 4 3 2_QR_TAB_1.4_1.5_1.11" xfId="21343" xr:uid="{00000000-0005-0000-0000-000076530000}"/>
    <cellStyle name="Normal 8 3 4 3 3" xfId="21344" xr:uid="{00000000-0005-0000-0000-000077530000}"/>
    <cellStyle name="Normal 8 3 4 3 3 2" xfId="21345" xr:uid="{00000000-0005-0000-0000-000078530000}"/>
    <cellStyle name="Normal 8 3 4 3 3 2 2" xfId="21346" xr:uid="{00000000-0005-0000-0000-000079530000}"/>
    <cellStyle name="Normal 8 3 4 3 3 2_QR_TAB_1.4_1.5_1.11" xfId="21347" xr:uid="{00000000-0005-0000-0000-00007A530000}"/>
    <cellStyle name="Normal 8 3 4 3 3 3" xfId="21348" xr:uid="{00000000-0005-0000-0000-00007B530000}"/>
    <cellStyle name="Normal 8 3 4 3 3_QR_TAB_1.4_1.5_1.11" xfId="21349" xr:uid="{00000000-0005-0000-0000-00007C530000}"/>
    <cellStyle name="Normal 8 3 4 3 4" xfId="21350" xr:uid="{00000000-0005-0000-0000-00007D530000}"/>
    <cellStyle name="Normal 8 3 4 3 4 2" xfId="21351" xr:uid="{00000000-0005-0000-0000-00007E530000}"/>
    <cellStyle name="Normal 8 3 4 3 4_QR_TAB_1.4_1.5_1.11" xfId="21352" xr:uid="{00000000-0005-0000-0000-00007F530000}"/>
    <cellStyle name="Normal 8 3 4 3 5" xfId="21353" xr:uid="{00000000-0005-0000-0000-000080530000}"/>
    <cellStyle name="Normal 8 3 4 3_checks flows" xfId="21354" xr:uid="{00000000-0005-0000-0000-000081530000}"/>
    <cellStyle name="Normal 8 3 4 4" xfId="21355" xr:uid="{00000000-0005-0000-0000-000082530000}"/>
    <cellStyle name="Normal 8 3 4 4 2" xfId="21356" xr:uid="{00000000-0005-0000-0000-000083530000}"/>
    <cellStyle name="Normal 8 3 4 4 2 2" xfId="21357" xr:uid="{00000000-0005-0000-0000-000084530000}"/>
    <cellStyle name="Normal 8 3 4 4 2 2 2" xfId="21358" xr:uid="{00000000-0005-0000-0000-000085530000}"/>
    <cellStyle name="Normal 8 3 4 4 2 2_QR_TAB_1.4_1.5_1.11" xfId="21359" xr:uid="{00000000-0005-0000-0000-000086530000}"/>
    <cellStyle name="Normal 8 3 4 4 2 3" xfId="21360" xr:uid="{00000000-0005-0000-0000-000087530000}"/>
    <cellStyle name="Normal 8 3 4 4 2_QR_TAB_1.4_1.5_1.11" xfId="21361" xr:uid="{00000000-0005-0000-0000-000088530000}"/>
    <cellStyle name="Normal 8 3 4 4 3" xfId="21362" xr:uid="{00000000-0005-0000-0000-000089530000}"/>
    <cellStyle name="Normal 8 3 4 4 3 2" xfId="21363" xr:uid="{00000000-0005-0000-0000-00008A530000}"/>
    <cellStyle name="Normal 8 3 4 4 3_QR_TAB_1.4_1.5_1.11" xfId="21364" xr:uid="{00000000-0005-0000-0000-00008B530000}"/>
    <cellStyle name="Normal 8 3 4 4 4" xfId="21365" xr:uid="{00000000-0005-0000-0000-00008C530000}"/>
    <cellStyle name="Normal 8 3 4 4_QR_TAB_1.4_1.5_1.11" xfId="21366" xr:uid="{00000000-0005-0000-0000-00008D530000}"/>
    <cellStyle name="Normal 8 3 4 5" xfId="21367" xr:uid="{00000000-0005-0000-0000-00008E530000}"/>
    <cellStyle name="Normal 8 3 4 5 2" xfId="21368" xr:uid="{00000000-0005-0000-0000-00008F530000}"/>
    <cellStyle name="Normal 8 3 4 5 2 2" xfId="21369" xr:uid="{00000000-0005-0000-0000-000090530000}"/>
    <cellStyle name="Normal 8 3 4 5 2 2 2" xfId="21370" xr:uid="{00000000-0005-0000-0000-000091530000}"/>
    <cellStyle name="Normal 8 3 4 5 2 2_QR_TAB_1.4_1.5_1.11" xfId="21371" xr:uid="{00000000-0005-0000-0000-000092530000}"/>
    <cellStyle name="Normal 8 3 4 5 2 3" xfId="21372" xr:uid="{00000000-0005-0000-0000-000093530000}"/>
    <cellStyle name="Normal 8 3 4 5 2_QR_TAB_1.4_1.5_1.11" xfId="21373" xr:uid="{00000000-0005-0000-0000-000094530000}"/>
    <cellStyle name="Normal 8 3 4 5_QR_TAB_1.4_1.5_1.11" xfId="21374" xr:uid="{00000000-0005-0000-0000-000095530000}"/>
    <cellStyle name="Normal 8 3 4 6" xfId="21375" xr:uid="{00000000-0005-0000-0000-000096530000}"/>
    <cellStyle name="Normal 8 3 4 6 2" xfId="21376" xr:uid="{00000000-0005-0000-0000-000097530000}"/>
    <cellStyle name="Normal 8 3 4 6 2 2" xfId="21377" xr:uid="{00000000-0005-0000-0000-000098530000}"/>
    <cellStyle name="Normal 8 3 4 6 2_QR_TAB_1.4_1.5_1.11" xfId="21378" xr:uid="{00000000-0005-0000-0000-000099530000}"/>
    <cellStyle name="Normal 8 3 4 6 3" xfId="21379" xr:uid="{00000000-0005-0000-0000-00009A530000}"/>
    <cellStyle name="Normal 8 3 4 6_QR_TAB_1.4_1.5_1.11" xfId="21380" xr:uid="{00000000-0005-0000-0000-00009B530000}"/>
    <cellStyle name="Normal 8 3 4 7" xfId="21381" xr:uid="{00000000-0005-0000-0000-00009C530000}"/>
    <cellStyle name="Normal 8 3 4 7 2" xfId="21382" xr:uid="{00000000-0005-0000-0000-00009D530000}"/>
    <cellStyle name="Normal 8 3 4 7_QR_TAB_1.4_1.5_1.11" xfId="21383" xr:uid="{00000000-0005-0000-0000-00009E530000}"/>
    <cellStyle name="Normal 8 3 4 8" xfId="21384" xr:uid="{00000000-0005-0000-0000-00009F530000}"/>
    <cellStyle name="Normal 8 3 4_checks flows" xfId="21385" xr:uid="{00000000-0005-0000-0000-0000A0530000}"/>
    <cellStyle name="Normal 8 3 5" xfId="21386" xr:uid="{00000000-0005-0000-0000-0000A1530000}"/>
    <cellStyle name="Normal 8 3 5 2" xfId="21387" xr:uid="{00000000-0005-0000-0000-0000A2530000}"/>
    <cellStyle name="Normal 8 3 5 2 2" xfId="21388" xr:uid="{00000000-0005-0000-0000-0000A3530000}"/>
    <cellStyle name="Normal 8 3 5 2 2 2" xfId="21389" xr:uid="{00000000-0005-0000-0000-0000A4530000}"/>
    <cellStyle name="Normal 8 3 5 2 2 2 2" xfId="21390" xr:uid="{00000000-0005-0000-0000-0000A5530000}"/>
    <cellStyle name="Normal 8 3 5 2 2 2_QR_TAB_1.4_1.5_1.11" xfId="21391" xr:uid="{00000000-0005-0000-0000-0000A6530000}"/>
    <cellStyle name="Normal 8 3 5 2 2 3" xfId="21392" xr:uid="{00000000-0005-0000-0000-0000A7530000}"/>
    <cellStyle name="Normal 8 3 5 2 2_QR_TAB_1.4_1.5_1.11" xfId="21393" xr:uid="{00000000-0005-0000-0000-0000A8530000}"/>
    <cellStyle name="Normal 8 3 5 2 3" xfId="21394" xr:uid="{00000000-0005-0000-0000-0000A9530000}"/>
    <cellStyle name="Normal 8 3 5 2 3 2" xfId="21395" xr:uid="{00000000-0005-0000-0000-0000AA530000}"/>
    <cellStyle name="Normal 8 3 5 2 3_QR_TAB_1.4_1.5_1.11" xfId="21396" xr:uid="{00000000-0005-0000-0000-0000AB530000}"/>
    <cellStyle name="Normal 8 3 5 2 4" xfId="21397" xr:uid="{00000000-0005-0000-0000-0000AC530000}"/>
    <cellStyle name="Normal 8 3 5 2_QR_TAB_1.4_1.5_1.11" xfId="21398" xr:uid="{00000000-0005-0000-0000-0000AD530000}"/>
    <cellStyle name="Normal 8 3 5 3" xfId="21399" xr:uid="{00000000-0005-0000-0000-0000AE530000}"/>
    <cellStyle name="Normal 8 3 5 3 2" xfId="21400" xr:uid="{00000000-0005-0000-0000-0000AF530000}"/>
    <cellStyle name="Normal 8 3 5 3 2 2" xfId="21401" xr:uid="{00000000-0005-0000-0000-0000B0530000}"/>
    <cellStyle name="Normal 8 3 5 3 2 2 2" xfId="21402" xr:uid="{00000000-0005-0000-0000-0000B1530000}"/>
    <cellStyle name="Normal 8 3 5 3 2 2_QR_TAB_1.4_1.5_1.11" xfId="21403" xr:uid="{00000000-0005-0000-0000-0000B2530000}"/>
    <cellStyle name="Normal 8 3 5 3 2 3" xfId="21404" xr:uid="{00000000-0005-0000-0000-0000B3530000}"/>
    <cellStyle name="Normal 8 3 5 3 2_QR_TAB_1.4_1.5_1.11" xfId="21405" xr:uid="{00000000-0005-0000-0000-0000B4530000}"/>
    <cellStyle name="Normal 8 3 5 3_QR_TAB_1.4_1.5_1.11" xfId="21406" xr:uid="{00000000-0005-0000-0000-0000B5530000}"/>
    <cellStyle name="Normal 8 3 5 4" xfId="21407" xr:uid="{00000000-0005-0000-0000-0000B6530000}"/>
    <cellStyle name="Normal 8 3 5 4 2" xfId="21408" xr:uid="{00000000-0005-0000-0000-0000B7530000}"/>
    <cellStyle name="Normal 8 3 5 4 2 2" xfId="21409" xr:uid="{00000000-0005-0000-0000-0000B8530000}"/>
    <cellStyle name="Normal 8 3 5 4 2_QR_TAB_1.4_1.5_1.11" xfId="21410" xr:uid="{00000000-0005-0000-0000-0000B9530000}"/>
    <cellStyle name="Normal 8 3 5 4 3" xfId="21411" xr:uid="{00000000-0005-0000-0000-0000BA530000}"/>
    <cellStyle name="Normal 8 3 5 4_QR_TAB_1.4_1.5_1.11" xfId="21412" xr:uid="{00000000-0005-0000-0000-0000BB530000}"/>
    <cellStyle name="Normal 8 3 5 5" xfId="21413" xr:uid="{00000000-0005-0000-0000-0000BC530000}"/>
    <cellStyle name="Normal 8 3 5 5 2" xfId="21414" xr:uid="{00000000-0005-0000-0000-0000BD530000}"/>
    <cellStyle name="Normal 8 3 5 5_QR_TAB_1.4_1.5_1.11" xfId="21415" xr:uid="{00000000-0005-0000-0000-0000BE530000}"/>
    <cellStyle name="Normal 8 3 5 6" xfId="21416" xr:uid="{00000000-0005-0000-0000-0000BF530000}"/>
    <cellStyle name="Normal 8 3 5_checks flows" xfId="21417" xr:uid="{00000000-0005-0000-0000-0000C0530000}"/>
    <cellStyle name="Normal 8 3 6" xfId="21418" xr:uid="{00000000-0005-0000-0000-0000C1530000}"/>
    <cellStyle name="Normal 8 3 6 2" xfId="21419" xr:uid="{00000000-0005-0000-0000-0000C2530000}"/>
    <cellStyle name="Normal 8 3 6 2 2" xfId="21420" xr:uid="{00000000-0005-0000-0000-0000C3530000}"/>
    <cellStyle name="Normal 8 3 6 2 2 2" xfId="21421" xr:uid="{00000000-0005-0000-0000-0000C4530000}"/>
    <cellStyle name="Normal 8 3 6 2 2 2 2" xfId="21422" xr:uid="{00000000-0005-0000-0000-0000C5530000}"/>
    <cellStyle name="Normal 8 3 6 2 2 2_QR_TAB_1.4_1.5_1.11" xfId="21423" xr:uid="{00000000-0005-0000-0000-0000C6530000}"/>
    <cellStyle name="Normal 8 3 6 2 2 3" xfId="21424" xr:uid="{00000000-0005-0000-0000-0000C7530000}"/>
    <cellStyle name="Normal 8 3 6 2 2_QR_TAB_1.4_1.5_1.11" xfId="21425" xr:uid="{00000000-0005-0000-0000-0000C8530000}"/>
    <cellStyle name="Normal 8 3 6 2 3" xfId="21426" xr:uid="{00000000-0005-0000-0000-0000C9530000}"/>
    <cellStyle name="Normal 8 3 6 2 3 2" xfId="21427" xr:uid="{00000000-0005-0000-0000-0000CA530000}"/>
    <cellStyle name="Normal 8 3 6 2 3_QR_TAB_1.4_1.5_1.11" xfId="21428" xr:uid="{00000000-0005-0000-0000-0000CB530000}"/>
    <cellStyle name="Normal 8 3 6 2 4" xfId="21429" xr:uid="{00000000-0005-0000-0000-0000CC530000}"/>
    <cellStyle name="Normal 8 3 6 2_QR_TAB_1.4_1.5_1.11" xfId="21430" xr:uid="{00000000-0005-0000-0000-0000CD530000}"/>
    <cellStyle name="Normal 8 3 6 3" xfId="21431" xr:uid="{00000000-0005-0000-0000-0000CE530000}"/>
    <cellStyle name="Normal 8 3 6 3 2" xfId="21432" xr:uid="{00000000-0005-0000-0000-0000CF530000}"/>
    <cellStyle name="Normal 8 3 6 3 2 2" xfId="21433" xr:uid="{00000000-0005-0000-0000-0000D0530000}"/>
    <cellStyle name="Normal 8 3 6 3 2 2 2" xfId="21434" xr:uid="{00000000-0005-0000-0000-0000D1530000}"/>
    <cellStyle name="Normal 8 3 6 3 2 2_QR_TAB_1.4_1.5_1.11" xfId="21435" xr:uid="{00000000-0005-0000-0000-0000D2530000}"/>
    <cellStyle name="Normal 8 3 6 3 2 3" xfId="21436" xr:uid="{00000000-0005-0000-0000-0000D3530000}"/>
    <cellStyle name="Normal 8 3 6 3 2_QR_TAB_1.4_1.5_1.11" xfId="21437" xr:uid="{00000000-0005-0000-0000-0000D4530000}"/>
    <cellStyle name="Normal 8 3 6 3_QR_TAB_1.4_1.5_1.11" xfId="21438" xr:uid="{00000000-0005-0000-0000-0000D5530000}"/>
    <cellStyle name="Normal 8 3 6 4" xfId="21439" xr:uid="{00000000-0005-0000-0000-0000D6530000}"/>
    <cellStyle name="Normal 8 3 6 4 2" xfId="21440" xr:uid="{00000000-0005-0000-0000-0000D7530000}"/>
    <cellStyle name="Normal 8 3 6 4 2 2" xfId="21441" xr:uid="{00000000-0005-0000-0000-0000D8530000}"/>
    <cellStyle name="Normal 8 3 6 4 2_QR_TAB_1.4_1.5_1.11" xfId="21442" xr:uid="{00000000-0005-0000-0000-0000D9530000}"/>
    <cellStyle name="Normal 8 3 6 4 3" xfId="21443" xr:uid="{00000000-0005-0000-0000-0000DA530000}"/>
    <cellStyle name="Normal 8 3 6 4_QR_TAB_1.4_1.5_1.11" xfId="21444" xr:uid="{00000000-0005-0000-0000-0000DB530000}"/>
    <cellStyle name="Normal 8 3 6 5" xfId="21445" xr:uid="{00000000-0005-0000-0000-0000DC530000}"/>
    <cellStyle name="Normal 8 3 6 5 2" xfId="21446" xr:uid="{00000000-0005-0000-0000-0000DD530000}"/>
    <cellStyle name="Normal 8 3 6 5_QR_TAB_1.4_1.5_1.11" xfId="21447" xr:uid="{00000000-0005-0000-0000-0000DE530000}"/>
    <cellStyle name="Normal 8 3 6 6" xfId="21448" xr:uid="{00000000-0005-0000-0000-0000DF530000}"/>
    <cellStyle name="Normal 8 3 6_checks flows" xfId="21449" xr:uid="{00000000-0005-0000-0000-0000E0530000}"/>
    <cellStyle name="Normal 8 3 7" xfId="21450" xr:uid="{00000000-0005-0000-0000-0000E1530000}"/>
    <cellStyle name="Normal 8 3 7 2" xfId="21451" xr:uid="{00000000-0005-0000-0000-0000E2530000}"/>
    <cellStyle name="Normal 8 3 7 2 2" xfId="21452" xr:uid="{00000000-0005-0000-0000-0000E3530000}"/>
    <cellStyle name="Normal 8 3 7 2 2 2" xfId="21453" xr:uid="{00000000-0005-0000-0000-0000E4530000}"/>
    <cellStyle name="Normal 8 3 7 2 2 2 2" xfId="21454" xr:uid="{00000000-0005-0000-0000-0000E5530000}"/>
    <cellStyle name="Normal 8 3 7 2 2 2_QR_TAB_1.4_1.5_1.11" xfId="21455" xr:uid="{00000000-0005-0000-0000-0000E6530000}"/>
    <cellStyle name="Normal 8 3 7 2 2 3" xfId="21456" xr:uid="{00000000-0005-0000-0000-0000E7530000}"/>
    <cellStyle name="Normal 8 3 7 2 2_QR_TAB_1.4_1.5_1.11" xfId="21457" xr:uid="{00000000-0005-0000-0000-0000E8530000}"/>
    <cellStyle name="Normal 8 3 7 2 3" xfId="21458" xr:uid="{00000000-0005-0000-0000-0000E9530000}"/>
    <cellStyle name="Normal 8 3 7 2 3 2" xfId="21459" xr:uid="{00000000-0005-0000-0000-0000EA530000}"/>
    <cellStyle name="Normal 8 3 7 2 3_QR_TAB_1.4_1.5_1.11" xfId="21460" xr:uid="{00000000-0005-0000-0000-0000EB530000}"/>
    <cellStyle name="Normal 8 3 7 2 4" xfId="21461" xr:uid="{00000000-0005-0000-0000-0000EC530000}"/>
    <cellStyle name="Normal 8 3 7 2_QR_TAB_1.4_1.5_1.11" xfId="21462" xr:uid="{00000000-0005-0000-0000-0000ED530000}"/>
    <cellStyle name="Normal 8 3 7 3" xfId="21463" xr:uid="{00000000-0005-0000-0000-0000EE530000}"/>
    <cellStyle name="Normal 8 3 7 3 2" xfId="21464" xr:uid="{00000000-0005-0000-0000-0000EF530000}"/>
    <cellStyle name="Normal 8 3 7 3 2 2" xfId="21465" xr:uid="{00000000-0005-0000-0000-0000F0530000}"/>
    <cellStyle name="Normal 8 3 7 3 2 2 2" xfId="21466" xr:uid="{00000000-0005-0000-0000-0000F1530000}"/>
    <cellStyle name="Normal 8 3 7 3 2 2_QR_TAB_1.4_1.5_1.11" xfId="21467" xr:uid="{00000000-0005-0000-0000-0000F2530000}"/>
    <cellStyle name="Normal 8 3 7 3 2 3" xfId="21468" xr:uid="{00000000-0005-0000-0000-0000F3530000}"/>
    <cellStyle name="Normal 8 3 7 3 2_QR_TAB_1.4_1.5_1.11" xfId="21469" xr:uid="{00000000-0005-0000-0000-0000F4530000}"/>
    <cellStyle name="Normal 8 3 7 3_QR_TAB_1.4_1.5_1.11" xfId="21470" xr:uid="{00000000-0005-0000-0000-0000F5530000}"/>
    <cellStyle name="Normal 8 3 7 4" xfId="21471" xr:uid="{00000000-0005-0000-0000-0000F6530000}"/>
    <cellStyle name="Normal 8 3 7 4 2" xfId="21472" xr:uid="{00000000-0005-0000-0000-0000F7530000}"/>
    <cellStyle name="Normal 8 3 7 4 2 2" xfId="21473" xr:uid="{00000000-0005-0000-0000-0000F8530000}"/>
    <cellStyle name="Normal 8 3 7 4 2_QR_TAB_1.4_1.5_1.11" xfId="21474" xr:uid="{00000000-0005-0000-0000-0000F9530000}"/>
    <cellStyle name="Normal 8 3 7 4 3" xfId="21475" xr:uid="{00000000-0005-0000-0000-0000FA530000}"/>
    <cellStyle name="Normal 8 3 7 4_QR_TAB_1.4_1.5_1.11" xfId="21476" xr:uid="{00000000-0005-0000-0000-0000FB530000}"/>
    <cellStyle name="Normal 8 3 7 5" xfId="21477" xr:uid="{00000000-0005-0000-0000-0000FC530000}"/>
    <cellStyle name="Normal 8 3 7 5 2" xfId="21478" xr:uid="{00000000-0005-0000-0000-0000FD530000}"/>
    <cellStyle name="Normal 8 3 7 5_QR_TAB_1.4_1.5_1.11" xfId="21479" xr:uid="{00000000-0005-0000-0000-0000FE530000}"/>
    <cellStyle name="Normal 8 3 7 6" xfId="21480" xr:uid="{00000000-0005-0000-0000-0000FF530000}"/>
    <cellStyle name="Normal 8 3 7_checks flows" xfId="21481" xr:uid="{00000000-0005-0000-0000-000000540000}"/>
    <cellStyle name="Normal 8 3 8" xfId="21482" xr:uid="{00000000-0005-0000-0000-000001540000}"/>
    <cellStyle name="Normal 8 3 8 2" xfId="21483" xr:uid="{00000000-0005-0000-0000-000002540000}"/>
    <cellStyle name="Normal 8 3 8 2 2" xfId="21484" xr:uid="{00000000-0005-0000-0000-000003540000}"/>
    <cellStyle name="Normal 8 3 8 2 2 2" xfId="21485" xr:uid="{00000000-0005-0000-0000-000004540000}"/>
    <cellStyle name="Normal 8 3 8 2 2 2 2" xfId="21486" xr:uid="{00000000-0005-0000-0000-000005540000}"/>
    <cellStyle name="Normal 8 3 8 2 2 2_QR_TAB_1.4_1.5_1.11" xfId="21487" xr:uid="{00000000-0005-0000-0000-000006540000}"/>
    <cellStyle name="Normal 8 3 8 2 2 3" xfId="21488" xr:uid="{00000000-0005-0000-0000-000007540000}"/>
    <cellStyle name="Normal 8 3 8 2 2_QR_TAB_1.4_1.5_1.11" xfId="21489" xr:uid="{00000000-0005-0000-0000-000008540000}"/>
    <cellStyle name="Normal 8 3 8 2 3" xfId="21490" xr:uid="{00000000-0005-0000-0000-000009540000}"/>
    <cellStyle name="Normal 8 3 8 2 3 2" xfId="21491" xr:uid="{00000000-0005-0000-0000-00000A540000}"/>
    <cellStyle name="Normal 8 3 8 2 3_QR_TAB_1.4_1.5_1.11" xfId="21492" xr:uid="{00000000-0005-0000-0000-00000B540000}"/>
    <cellStyle name="Normal 8 3 8 2 4" xfId="21493" xr:uid="{00000000-0005-0000-0000-00000C540000}"/>
    <cellStyle name="Normal 8 3 8 2_QR_TAB_1.4_1.5_1.11" xfId="21494" xr:uid="{00000000-0005-0000-0000-00000D540000}"/>
    <cellStyle name="Normal 8 3 8 3" xfId="21495" xr:uid="{00000000-0005-0000-0000-00000E540000}"/>
    <cellStyle name="Normal 8 3 8 3 2" xfId="21496" xr:uid="{00000000-0005-0000-0000-00000F540000}"/>
    <cellStyle name="Normal 8 3 8 3 2 2" xfId="21497" xr:uid="{00000000-0005-0000-0000-000010540000}"/>
    <cellStyle name="Normal 8 3 8 3 2 2 2" xfId="21498" xr:uid="{00000000-0005-0000-0000-000011540000}"/>
    <cellStyle name="Normal 8 3 8 3 2 2_QR_TAB_1.4_1.5_1.11" xfId="21499" xr:uid="{00000000-0005-0000-0000-000012540000}"/>
    <cellStyle name="Normal 8 3 8 3 2 3" xfId="21500" xr:uid="{00000000-0005-0000-0000-000013540000}"/>
    <cellStyle name="Normal 8 3 8 3 2_QR_TAB_1.4_1.5_1.11" xfId="21501" xr:uid="{00000000-0005-0000-0000-000014540000}"/>
    <cellStyle name="Normal 8 3 8 3_QR_TAB_1.4_1.5_1.11" xfId="21502" xr:uid="{00000000-0005-0000-0000-000015540000}"/>
    <cellStyle name="Normal 8 3 8 4" xfId="21503" xr:uid="{00000000-0005-0000-0000-000016540000}"/>
    <cellStyle name="Normal 8 3 8 4 2" xfId="21504" xr:uid="{00000000-0005-0000-0000-000017540000}"/>
    <cellStyle name="Normal 8 3 8 4 2 2" xfId="21505" xr:uid="{00000000-0005-0000-0000-000018540000}"/>
    <cellStyle name="Normal 8 3 8 4 2_QR_TAB_1.4_1.5_1.11" xfId="21506" xr:uid="{00000000-0005-0000-0000-000019540000}"/>
    <cellStyle name="Normal 8 3 8 4 3" xfId="21507" xr:uid="{00000000-0005-0000-0000-00001A540000}"/>
    <cellStyle name="Normal 8 3 8 4_QR_TAB_1.4_1.5_1.11" xfId="21508" xr:uid="{00000000-0005-0000-0000-00001B540000}"/>
    <cellStyle name="Normal 8 3 8 5" xfId="21509" xr:uid="{00000000-0005-0000-0000-00001C540000}"/>
    <cellStyle name="Normal 8 3 8 5 2" xfId="21510" xr:uid="{00000000-0005-0000-0000-00001D540000}"/>
    <cellStyle name="Normal 8 3 8 5_QR_TAB_1.4_1.5_1.11" xfId="21511" xr:uid="{00000000-0005-0000-0000-00001E540000}"/>
    <cellStyle name="Normal 8 3 8 6" xfId="21512" xr:uid="{00000000-0005-0000-0000-00001F540000}"/>
    <cellStyle name="Normal 8 3 8_checks flows" xfId="21513" xr:uid="{00000000-0005-0000-0000-000020540000}"/>
    <cellStyle name="Normal 8 3 9" xfId="21514" xr:uid="{00000000-0005-0000-0000-000021540000}"/>
    <cellStyle name="Normal 8 3 9 2" xfId="21515" xr:uid="{00000000-0005-0000-0000-000022540000}"/>
    <cellStyle name="Normal 8 3 9 2 2" xfId="21516" xr:uid="{00000000-0005-0000-0000-000023540000}"/>
    <cellStyle name="Normal 8 3 9 2 2 2" xfId="21517" xr:uid="{00000000-0005-0000-0000-000024540000}"/>
    <cellStyle name="Normal 8 3 9 2 2 2 2" xfId="21518" xr:uid="{00000000-0005-0000-0000-000025540000}"/>
    <cellStyle name="Normal 8 3 9 2 2 2_QR_TAB_1.4_1.5_1.11" xfId="21519" xr:uid="{00000000-0005-0000-0000-000026540000}"/>
    <cellStyle name="Normal 8 3 9 2 2 3" xfId="21520" xr:uid="{00000000-0005-0000-0000-000027540000}"/>
    <cellStyle name="Normal 8 3 9 2 2_QR_TAB_1.4_1.5_1.11" xfId="21521" xr:uid="{00000000-0005-0000-0000-000028540000}"/>
    <cellStyle name="Normal 8 3 9 2 3" xfId="21522" xr:uid="{00000000-0005-0000-0000-000029540000}"/>
    <cellStyle name="Normal 8 3 9 2 3 2" xfId="21523" xr:uid="{00000000-0005-0000-0000-00002A540000}"/>
    <cellStyle name="Normal 8 3 9 2 3_QR_TAB_1.4_1.5_1.11" xfId="21524" xr:uid="{00000000-0005-0000-0000-00002B540000}"/>
    <cellStyle name="Normal 8 3 9 2 4" xfId="21525" xr:uid="{00000000-0005-0000-0000-00002C540000}"/>
    <cellStyle name="Normal 8 3 9 2_QR_TAB_1.4_1.5_1.11" xfId="21526" xr:uid="{00000000-0005-0000-0000-00002D540000}"/>
    <cellStyle name="Normal 8 3 9 3" xfId="21527" xr:uid="{00000000-0005-0000-0000-00002E540000}"/>
    <cellStyle name="Normal 8 3 9 3 2" xfId="21528" xr:uid="{00000000-0005-0000-0000-00002F540000}"/>
    <cellStyle name="Normal 8 3 9 3 2 2" xfId="21529" xr:uid="{00000000-0005-0000-0000-000030540000}"/>
    <cellStyle name="Normal 8 3 9 3 2_QR_TAB_1.4_1.5_1.11" xfId="21530" xr:uid="{00000000-0005-0000-0000-000031540000}"/>
    <cellStyle name="Normal 8 3 9 3 3" xfId="21531" xr:uid="{00000000-0005-0000-0000-000032540000}"/>
    <cellStyle name="Normal 8 3 9 3_QR_TAB_1.4_1.5_1.11" xfId="21532" xr:uid="{00000000-0005-0000-0000-000033540000}"/>
    <cellStyle name="Normal 8 3 9 4" xfId="21533" xr:uid="{00000000-0005-0000-0000-000034540000}"/>
    <cellStyle name="Normal 8 3 9 4 2" xfId="21534" xr:uid="{00000000-0005-0000-0000-000035540000}"/>
    <cellStyle name="Normal 8 3 9 4_QR_TAB_1.4_1.5_1.11" xfId="21535" xr:uid="{00000000-0005-0000-0000-000036540000}"/>
    <cellStyle name="Normal 8 3 9 5" xfId="21536" xr:uid="{00000000-0005-0000-0000-000037540000}"/>
    <cellStyle name="Normal 8 3 9_checks flows" xfId="21537" xr:uid="{00000000-0005-0000-0000-000038540000}"/>
    <cellStyle name="Normal 8 3_AL2" xfId="21538" xr:uid="{00000000-0005-0000-0000-000039540000}"/>
    <cellStyle name="Normal 8_A" xfId="21539" xr:uid="{00000000-0005-0000-0000-00003A540000}"/>
    <cellStyle name="Normal 9" xfId="21540" xr:uid="{00000000-0005-0000-0000-00003B540000}"/>
    <cellStyle name="Normal 9 2" xfId="21541" xr:uid="{00000000-0005-0000-0000-00003C540000}"/>
    <cellStyle name="Normal 9 2 2" xfId="21542" xr:uid="{00000000-0005-0000-0000-00003D540000}"/>
    <cellStyle name="Normal 9 2_A" xfId="21543" xr:uid="{00000000-0005-0000-0000-00003E540000}"/>
    <cellStyle name="Normal 9 3" xfId="21544" xr:uid="{00000000-0005-0000-0000-00003F540000}"/>
    <cellStyle name="Normal 9 4" xfId="21545" xr:uid="{00000000-0005-0000-0000-000040540000}"/>
    <cellStyle name="Normal 9 4 2" xfId="21546" xr:uid="{00000000-0005-0000-0000-000041540000}"/>
    <cellStyle name="Normal 9 4_QR_TAB_1.4_1.5_1.11" xfId="21547" xr:uid="{00000000-0005-0000-0000-000042540000}"/>
    <cellStyle name="Normal 9_QR_TAB_1.4_1.5_1.11" xfId="21548" xr:uid="{00000000-0005-0000-0000-000043540000}"/>
    <cellStyle name="Percent 10" xfId="21549" xr:uid="{00000000-0005-0000-0000-000044540000}"/>
    <cellStyle name="Percent 2" xfId="18" xr:uid="{00000000-0005-0000-0000-000045540000}"/>
    <cellStyle name="Percent 2 2" xfId="21551" xr:uid="{00000000-0005-0000-0000-000046540000}"/>
    <cellStyle name="Percent 2 2 2" xfId="21552" xr:uid="{00000000-0005-0000-0000-000047540000}"/>
    <cellStyle name="Percent 2 2_QR_TAB_1.4_1.5_1.11" xfId="21553" xr:uid="{00000000-0005-0000-0000-000048540000}"/>
    <cellStyle name="Percent 2 3" xfId="21554" xr:uid="{00000000-0005-0000-0000-000049540000}"/>
    <cellStyle name="Percent 2 3 2" xfId="21555" xr:uid="{00000000-0005-0000-0000-00004A540000}"/>
    <cellStyle name="Percent 2 3_QR_TAB_1.4_1.5_1.11" xfId="21556" xr:uid="{00000000-0005-0000-0000-00004B540000}"/>
    <cellStyle name="Percent 2 4" xfId="21557" xr:uid="{00000000-0005-0000-0000-00004C540000}"/>
    <cellStyle name="Percent 2 5" xfId="21558" xr:uid="{00000000-0005-0000-0000-00004D540000}"/>
    <cellStyle name="Percent 2 6" xfId="21559" xr:uid="{00000000-0005-0000-0000-00004E540000}"/>
    <cellStyle name="Percent 2 7" xfId="21560" xr:uid="{00000000-0005-0000-0000-00004F540000}"/>
    <cellStyle name="Percent 2 8" xfId="21561" xr:uid="{00000000-0005-0000-0000-000050540000}"/>
    <cellStyle name="Percent 2 9" xfId="21550" xr:uid="{00000000-0005-0000-0000-000051540000}"/>
    <cellStyle name="Percent 2_A" xfId="21562" xr:uid="{00000000-0005-0000-0000-000052540000}"/>
    <cellStyle name="Percent 3" xfId="21563" xr:uid="{00000000-0005-0000-0000-000053540000}"/>
    <cellStyle name="Percent 3 2" xfId="21564" xr:uid="{00000000-0005-0000-0000-000054540000}"/>
    <cellStyle name="Percent 3 2 2" xfId="21565" xr:uid="{00000000-0005-0000-0000-000055540000}"/>
    <cellStyle name="Percent 3 2_QR_TAB_1.4_1.5_1.11" xfId="21566" xr:uid="{00000000-0005-0000-0000-000056540000}"/>
    <cellStyle name="Percent 3 3" xfId="21567" xr:uid="{00000000-0005-0000-0000-000057540000}"/>
    <cellStyle name="Percent 3 4" xfId="21568" xr:uid="{00000000-0005-0000-0000-000058540000}"/>
    <cellStyle name="Percent 3 5" xfId="21569" xr:uid="{00000000-0005-0000-0000-000059540000}"/>
    <cellStyle name="Percent 3 6" xfId="21570" xr:uid="{00000000-0005-0000-0000-00005A540000}"/>
    <cellStyle name="Percent 3 7" xfId="21571" xr:uid="{00000000-0005-0000-0000-00005B540000}"/>
    <cellStyle name="Percent 3 8" xfId="21572" xr:uid="{00000000-0005-0000-0000-00005C540000}"/>
    <cellStyle name="Percent 3_A" xfId="21573" xr:uid="{00000000-0005-0000-0000-00005D540000}"/>
    <cellStyle name="Percent 4" xfId="21574" xr:uid="{00000000-0005-0000-0000-00005E540000}"/>
    <cellStyle name="Percent 4 2" xfId="21575" xr:uid="{00000000-0005-0000-0000-00005F540000}"/>
    <cellStyle name="Percent 4_A" xfId="21576" xr:uid="{00000000-0005-0000-0000-000060540000}"/>
    <cellStyle name="Percent 5" xfId="21577" xr:uid="{00000000-0005-0000-0000-000061540000}"/>
    <cellStyle name="Percent 6" xfId="21578" xr:uid="{00000000-0005-0000-0000-000062540000}"/>
    <cellStyle name="Percent 7" xfId="21579" xr:uid="{00000000-0005-0000-0000-000063540000}"/>
    <cellStyle name="Percent 7 2" xfId="21580" xr:uid="{00000000-0005-0000-0000-000064540000}"/>
    <cellStyle name="Percent 7_QR_TAB_1.4_1.5_1.11" xfId="21581" xr:uid="{00000000-0005-0000-0000-000065540000}"/>
    <cellStyle name="Percent 8" xfId="21582" xr:uid="{00000000-0005-0000-0000-000066540000}"/>
    <cellStyle name="Percent 9" xfId="21583" xr:uid="{00000000-0005-0000-0000-000067540000}"/>
    <cellStyle name="Style 1" xfId="19" xr:uid="{00000000-0005-0000-0000-000068540000}"/>
    <cellStyle name="Style 1 2" xfId="21585" xr:uid="{00000000-0005-0000-0000-000069540000}"/>
    <cellStyle name="Style 1 3" xfId="21584" xr:uid="{00000000-0005-0000-0000-00006A540000}"/>
    <cellStyle name="Style 1_QR_TAB_1.4_1.5_1.11" xfId="21586" xr:uid="{00000000-0005-0000-0000-00006B54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6D7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8"/>
    <pageSetUpPr fitToPage="1"/>
  </sheetPr>
  <dimension ref="B2:AI252"/>
  <sheetViews>
    <sheetView showGridLines="0" tabSelected="1" zoomScaleNormal="100" zoomScaleSheetLayoutView="100" workbookViewId="0">
      <pane ySplit="7" topLeftCell="A215" activePane="bottomLeft" state="frozen"/>
      <selection pane="bottomLeft" activeCell="K233" sqref="K233"/>
    </sheetView>
  </sheetViews>
  <sheetFormatPr defaultColWidth="9.140625" defaultRowHeight="13.5" customHeight="1"/>
  <cols>
    <col min="1" max="1" width="2.7109375" style="1" customWidth="1"/>
    <col min="2" max="2" width="10.28515625" style="4" customWidth="1"/>
    <col min="3" max="3" width="15.140625" style="1" customWidth="1"/>
    <col min="4" max="4" width="13.7109375" style="2" customWidth="1"/>
    <col min="5" max="5" width="17.140625" style="1" customWidth="1"/>
    <col min="6" max="6" width="13" style="1" customWidth="1"/>
    <col min="7" max="7" width="19.85546875" style="1" customWidth="1"/>
    <col min="8" max="8" width="17.42578125" style="2" customWidth="1"/>
    <col min="9" max="9" width="13.42578125" style="1" customWidth="1"/>
    <col min="10" max="10" width="10.7109375" style="1" customWidth="1"/>
    <col min="11" max="11" width="13.7109375" style="1" customWidth="1"/>
    <col min="12" max="13" width="9.140625" style="1"/>
    <col min="14" max="21" width="9.28515625" style="1" bestFit="1" customWidth="1"/>
    <col min="22" max="22" width="12.5703125" style="1" customWidth="1"/>
    <col min="23" max="23" width="9.140625" style="1"/>
    <col min="24" max="24" width="9.28515625" style="1" bestFit="1" customWidth="1"/>
    <col min="25" max="25" width="9.7109375" style="1" bestFit="1" customWidth="1"/>
    <col min="26" max="29" width="9.28515625" style="1" bestFit="1" customWidth="1"/>
    <col min="30" max="30" width="11.5703125" style="1" bestFit="1" customWidth="1"/>
    <col min="31" max="31" width="9.7109375" style="1" bestFit="1" customWidth="1"/>
    <col min="32" max="32" width="11.5703125" style="1" bestFit="1" customWidth="1"/>
    <col min="33" max="33" width="9.140625" style="1"/>
    <col min="34" max="34" width="15.7109375" style="1" customWidth="1"/>
    <col min="35" max="16384" width="9.140625" style="1"/>
  </cols>
  <sheetData>
    <row r="2" spans="2:11" ht="22.5">
      <c r="B2" s="99" t="s">
        <v>28</v>
      </c>
      <c r="C2" s="99"/>
      <c r="D2" s="99"/>
      <c r="E2" s="99"/>
      <c r="F2" s="99"/>
      <c r="G2" s="99"/>
      <c r="H2" s="99"/>
      <c r="I2" s="99"/>
      <c r="J2" s="99"/>
      <c r="K2" s="99"/>
    </row>
    <row r="3" spans="2:11" ht="15" customHeight="1">
      <c r="B3" s="98" t="s">
        <v>56</v>
      </c>
      <c r="C3" s="98"/>
      <c r="D3" s="98"/>
      <c r="E3" s="98"/>
      <c r="F3" s="98"/>
      <c r="G3" s="98"/>
      <c r="H3" s="98"/>
      <c r="I3" s="98"/>
      <c r="J3" s="98"/>
      <c r="K3" s="98"/>
    </row>
    <row r="4" spans="2:11" ht="12.75" customHeight="1">
      <c r="B4" s="100" t="s">
        <v>37</v>
      </c>
      <c r="C4" s="100"/>
      <c r="D4" s="100"/>
      <c r="E4" s="100"/>
      <c r="F4" s="100"/>
      <c r="G4" s="100"/>
      <c r="H4" s="100"/>
      <c r="I4" s="100"/>
      <c r="J4" s="100"/>
      <c r="K4" s="100"/>
    </row>
    <row r="5" spans="2:11" ht="13.5" customHeight="1" thickBot="1">
      <c r="B5" s="7"/>
      <c r="C5" s="8"/>
      <c r="K5" s="6" t="s">
        <v>29</v>
      </c>
    </row>
    <row r="6" spans="2:11" ht="24.75" customHeight="1">
      <c r="B6" s="102" t="s">
        <v>1</v>
      </c>
      <c r="C6" s="104" t="s">
        <v>38</v>
      </c>
      <c r="D6" s="96" t="s">
        <v>39</v>
      </c>
      <c r="E6" s="97"/>
      <c r="F6" s="96" t="s">
        <v>40</v>
      </c>
      <c r="G6" s="97"/>
      <c r="H6" s="104" t="s">
        <v>41</v>
      </c>
      <c r="I6" s="104" t="s">
        <v>42</v>
      </c>
      <c r="J6" s="104" t="s">
        <v>67</v>
      </c>
      <c r="K6" s="106" t="s">
        <v>9</v>
      </c>
    </row>
    <row r="7" spans="2:11" ht="50.25" customHeight="1">
      <c r="B7" s="103"/>
      <c r="C7" s="105"/>
      <c r="D7" s="13" t="s">
        <v>43</v>
      </c>
      <c r="E7" s="13" t="s">
        <v>44</v>
      </c>
      <c r="F7" s="13" t="s">
        <v>43</v>
      </c>
      <c r="G7" s="13" t="s">
        <v>44</v>
      </c>
      <c r="H7" s="105"/>
      <c r="I7" s="105"/>
      <c r="J7" s="105"/>
      <c r="K7" s="107"/>
    </row>
    <row r="8" spans="2:11" ht="15" customHeight="1">
      <c r="B8" s="22">
        <v>2008</v>
      </c>
      <c r="C8" s="14"/>
      <c r="D8" s="15"/>
      <c r="E8" s="15"/>
      <c r="F8" s="16"/>
      <c r="G8" s="16"/>
      <c r="H8" s="15"/>
      <c r="I8" s="15"/>
      <c r="J8" s="16"/>
      <c r="K8" s="19"/>
    </row>
    <row r="9" spans="2:11" ht="15" customHeight="1">
      <c r="B9" s="9" t="s">
        <v>16</v>
      </c>
      <c r="C9" s="12">
        <v>3.9133689999999999</v>
      </c>
      <c r="D9" s="3">
        <v>863.71713599999998</v>
      </c>
      <c r="E9" s="21">
        <v>452.40570200000002</v>
      </c>
      <c r="F9" s="3">
        <v>241.53463300000001</v>
      </c>
      <c r="G9" s="21">
        <v>372.31271600000002</v>
      </c>
      <c r="H9" s="3">
        <v>0</v>
      </c>
      <c r="I9" s="3">
        <v>143.07087000000001</v>
      </c>
      <c r="J9" s="20">
        <v>397.39350400000001</v>
      </c>
      <c r="K9" s="27">
        <v>2474.3479349999998</v>
      </c>
    </row>
    <row r="10" spans="2:11" ht="15" customHeight="1">
      <c r="B10" s="9" t="s">
        <v>15</v>
      </c>
      <c r="C10" s="24">
        <v>3.8943590000000001</v>
      </c>
      <c r="D10" s="3">
        <v>918.352216</v>
      </c>
      <c r="E10" s="21">
        <v>498.10955799999999</v>
      </c>
      <c r="F10" s="3">
        <v>205.33090000000001</v>
      </c>
      <c r="G10" s="21">
        <v>397.07686899999999</v>
      </c>
      <c r="H10" s="3">
        <v>0</v>
      </c>
      <c r="I10" s="3">
        <v>90.326580000000007</v>
      </c>
      <c r="J10" s="20">
        <v>399.802952</v>
      </c>
      <c r="K10" s="27">
        <v>2512.8934389999999</v>
      </c>
    </row>
    <row r="11" spans="2:11" ht="15" customHeight="1">
      <c r="B11" s="9" t="s">
        <v>14</v>
      </c>
      <c r="C11" s="24">
        <v>4.0589180000000002</v>
      </c>
      <c r="D11" s="3">
        <v>939.54770299999996</v>
      </c>
      <c r="E11" s="21">
        <v>502.94185599999997</v>
      </c>
      <c r="F11" s="3">
        <v>179.413929</v>
      </c>
      <c r="G11" s="21">
        <v>402.67599799999999</v>
      </c>
      <c r="H11" s="3">
        <v>0</v>
      </c>
      <c r="I11" s="3">
        <v>59.084541000000002</v>
      </c>
      <c r="J11" s="20">
        <v>434.27457099999998</v>
      </c>
      <c r="K11" s="27">
        <v>2521.997519</v>
      </c>
    </row>
    <row r="12" spans="2:11" ht="15" customHeight="1">
      <c r="B12" s="9" t="s">
        <v>13</v>
      </c>
      <c r="C12" s="24">
        <v>4.0575739999999998</v>
      </c>
      <c r="D12" s="3">
        <v>868.36145799999997</v>
      </c>
      <c r="E12" s="21">
        <v>413.07970699999998</v>
      </c>
      <c r="F12" s="3">
        <v>205.73229000000001</v>
      </c>
      <c r="G12" s="21">
        <v>364.06040400000001</v>
      </c>
      <c r="H12" s="3">
        <v>0</v>
      </c>
      <c r="I12" s="3">
        <v>47.545636000000002</v>
      </c>
      <c r="J12" s="20">
        <v>465.87817999999999</v>
      </c>
      <c r="K12" s="27">
        <v>2368.715252</v>
      </c>
    </row>
    <row r="13" spans="2:11" ht="15" customHeight="1">
      <c r="B13" s="9" t="s">
        <v>12</v>
      </c>
      <c r="C13" s="24">
        <v>4.0570110000000001</v>
      </c>
      <c r="D13" s="3">
        <v>861.120994</v>
      </c>
      <c r="E13" s="21">
        <v>457.44900699999999</v>
      </c>
      <c r="F13" s="3">
        <v>264.42750699999999</v>
      </c>
      <c r="G13" s="21">
        <v>488.58905399999998</v>
      </c>
      <c r="H13" s="3">
        <v>38</v>
      </c>
      <c r="I13" s="3">
        <v>47.322820999999998</v>
      </c>
      <c r="J13" s="20">
        <v>475.748805</v>
      </c>
      <c r="K13" s="27">
        <v>2636.7152019999999</v>
      </c>
    </row>
    <row r="14" spans="2:11" ht="15" customHeight="1">
      <c r="B14" s="9" t="s">
        <v>11</v>
      </c>
      <c r="C14" s="24">
        <v>4.3895929999999996</v>
      </c>
      <c r="D14" s="3">
        <v>837.37348300000008</v>
      </c>
      <c r="E14" s="21">
        <v>540.32136200000002</v>
      </c>
      <c r="F14" s="3">
        <v>323.77373799999998</v>
      </c>
      <c r="G14" s="21">
        <v>370.85053799999997</v>
      </c>
      <c r="H14" s="3">
        <v>184</v>
      </c>
      <c r="I14" s="3">
        <v>47.322820999999998</v>
      </c>
      <c r="J14" s="20">
        <v>528.13942700000007</v>
      </c>
      <c r="K14" s="27">
        <v>2836.1709649999998</v>
      </c>
    </row>
    <row r="15" spans="2:11" ht="15" customHeight="1">
      <c r="B15" s="9" t="s">
        <v>8</v>
      </c>
      <c r="C15" s="24">
        <v>4.2588400000000002</v>
      </c>
      <c r="D15" s="3">
        <v>903.1264020000001</v>
      </c>
      <c r="E15" s="21">
        <v>507.04399999999998</v>
      </c>
      <c r="F15" s="3">
        <v>315.19819100000001</v>
      </c>
      <c r="G15" s="21">
        <v>375.31413700000002</v>
      </c>
      <c r="H15" s="3">
        <v>145.74911299999999</v>
      </c>
      <c r="I15" s="3">
        <v>47.322820999999998</v>
      </c>
      <c r="J15" s="20">
        <v>612.54288899999995</v>
      </c>
      <c r="K15" s="27">
        <v>2910.5563969999998</v>
      </c>
    </row>
    <row r="16" spans="2:11" ht="15" customHeight="1">
      <c r="B16" s="9" t="s">
        <v>17</v>
      </c>
      <c r="C16" s="24">
        <v>4.2378840000000002</v>
      </c>
      <c r="D16" s="3">
        <v>911.63182299999994</v>
      </c>
      <c r="E16" s="21">
        <v>493.911856</v>
      </c>
      <c r="F16" s="3">
        <v>340.39254099999999</v>
      </c>
      <c r="G16" s="21">
        <v>344.57821799999999</v>
      </c>
      <c r="H16" s="3">
        <v>168.88894999999999</v>
      </c>
      <c r="I16" s="3">
        <v>47.322820999999998</v>
      </c>
      <c r="J16" s="20">
        <v>617.27452800000003</v>
      </c>
      <c r="K16" s="27">
        <v>2928.2386230000002</v>
      </c>
    </row>
    <row r="17" spans="2:11" ht="15" customHeight="1">
      <c r="B17" s="9" t="s">
        <v>18</v>
      </c>
      <c r="C17" s="24">
        <v>4.1779849999999996</v>
      </c>
      <c r="D17" s="3">
        <v>893.51471600000002</v>
      </c>
      <c r="E17" s="21">
        <v>471.39252199999999</v>
      </c>
      <c r="F17" s="3">
        <v>345.50495799999999</v>
      </c>
      <c r="G17" s="21">
        <v>348.45315299999999</v>
      </c>
      <c r="H17" s="3">
        <v>298.96465000000001</v>
      </c>
      <c r="I17" s="3">
        <v>47.322820999999998</v>
      </c>
      <c r="J17" s="20">
        <v>619.84993600000007</v>
      </c>
      <c r="K17" s="27">
        <v>3029.1807429999999</v>
      </c>
    </row>
    <row r="18" spans="2:11" ht="15" customHeight="1">
      <c r="B18" s="9" t="s">
        <v>7</v>
      </c>
      <c r="C18" s="24">
        <v>4.177861</v>
      </c>
      <c r="D18" s="3">
        <v>706.97292200000004</v>
      </c>
      <c r="E18" s="21">
        <v>312.51272</v>
      </c>
      <c r="F18" s="3">
        <v>476.60214000000002</v>
      </c>
      <c r="G18" s="21">
        <v>289.82835</v>
      </c>
      <c r="H18" s="3">
        <v>304</v>
      </c>
      <c r="I18" s="3">
        <v>47.322820999999998</v>
      </c>
      <c r="J18" s="20">
        <v>622.86281000000008</v>
      </c>
      <c r="K18" s="27">
        <v>2764.2796269999999</v>
      </c>
    </row>
    <row r="19" spans="2:11" ht="15" customHeight="1">
      <c r="B19" s="9" t="s">
        <v>6</v>
      </c>
      <c r="C19" s="24">
        <v>4.177861</v>
      </c>
      <c r="D19" s="3">
        <v>634.00100099999997</v>
      </c>
      <c r="E19" s="21">
        <v>158.384726</v>
      </c>
      <c r="F19" s="3">
        <v>393.68502000000001</v>
      </c>
      <c r="G19" s="21">
        <v>289.90136799999999</v>
      </c>
      <c r="H19" s="3">
        <v>391</v>
      </c>
      <c r="I19" s="3">
        <v>47.322820999999998</v>
      </c>
      <c r="J19" s="20">
        <v>619.00921400000004</v>
      </c>
      <c r="K19" s="27">
        <v>2537.482015</v>
      </c>
    </row>
    <row r="20" spans="2:11" ht="15" customHeight="1">
      <c r="B20" s="9" t="s">
        <v>5</v>
      </c>
      <c r="C20" s="24">
        <v>4.1405659999999997</v>
      </c>
      <c r="D20" s="3">
        <v>638.77301800000009</v>
      </c>
      <c r="E20" s="21">
        <v>259.97308600000002</v>
      </c>
      <c r="F20" s="3">
        <v>435.40681599999999</v>
      </c>
      <c r="G20" s="21">
        <v>251.43731</v>
      </c>
      <c r="H20" s="3">
        <v>454</v>
      </c>
      <c r="I20" s="3">
        <v>48.398817999999999</v>
      </c>
      <c r="J20" s="20">
        <v>631.49508800000001</v>
      </c>
      <c r="K20" s="27">
        <v>2723.6247060000001</v>
      </c>
    </row>
    <row r="21" spans="2:11" ht="15" customHeight="1">
      <c r="B21" s="23">
        <v>2009</v>
      </c>
      <c r="C21" s="24"/>
      <c r="D21" s="3"/>
      <c r="E21" s="21"/>
      <c r="F21" s="3"/>
      <c r="G21" s="21"/>
      <c r="H21" s="3"/>
      <c r="I21" s="3"/>
      <c r="J21" s="20"/>
      <c r="K21" s="27"/>
    </row>
    <row r="22" spans="2:11" ht="15" customHeight="1">
      <c r="B22" s="9" t="s">
        <v>16</v>
      </c>
      <c r="C22" s="24">
        <v>4.1160969999999999</v>
      </c>
      <c r="D22" s="3">
        <v>597.66515900000002</v>
      </c>
      <c r="E22" s="21">
        <v>239.92663400000001</v>
      </c>
      <c r="F22" s="3">
        <v>273.357214</v>
      </c>
      <c r="G22" s="21">
        <v>239.68430499999999</v>
      </c>
      <c r="H22" s="3">
        <v>260</v>
      </c>
      <c r="I22" s="3">
        <v>798.04247099999998</v>
      </c>
      <c r="J22" s="20">
        <v>624.97153400000002</v>
      </c>
      <c r="K22" s="27">
        <v>3037.7634159999998</v>
      </c>
    </row>
    <row r="23" spans="2:11" ht="15" customHeight="1">
      <c r="B23" s="9" t="s">
        <v>15</v>
      </c>
      <c r="C23" s="24">
        <v>4.1160969999999999</v>
      </c>
      <c r="D23" s="3">
        <v>552.21936399999993</v>
      </c>
      <c r="E23" s="21">
        <v>219.93882199999999</v>
      </c>
      <c r="F23" s="3">
        <v>262.81304299999999</v>
      </c>
      <c r="G23" s="21">
        <v>181.12251499999999</v>
      </c>
      <c r="H23" s="3">
        <v>170</v>
      </c>
      <c r="I23" s="3">
        <v>905.45119299999999</v>
      </c>
      <c r="J23" s="20">
        <v>630.02861299999995</v>
      </c>
      <c r="K23" s="27">
        <v>2925.6896510000001</v>
      </c>
    </row>
    <row r="24" spans="2:11" ht="15" customHeight="1">
      <c r="B24" s="9" t="s">
        <v>14</v>
      </c>
      <c r="C24" s="24">
        <v>11.05918</v>
      </c>
      <c r="D24" s="3">
        <v>526.48514499999999</v>
      </c>
      <c r="E24" s="21">
        <v>209.45189500000001</v>
      </c>
      <c r="F24" s="3">
        <v>251.15865099999999</v>
      </c>
      <c r="G24" s="21">
        <v>274.24922800000002</v>
      </c>
      <c r="H24" s="3">
        <v>160</v>
      </c>
      <c r="I24" s="3">
        <v>48.297626000000001</v>
      </c>
      <c r="J24" s="20">
        <v>632.9977449999999</v>
      </c>
      <c r="K24" s="27">
        <v>2113.699474</v>
      </c>
    </row>
    <row r="25" spans="2:11" ht="15" customHeight="1">
      <c r="B25" s="9" t="s">
        <v>13</v>
      </c>
      <c r="C25" s="24">
        <v>11.125527999999999</v>
      </c>
      <c r="D25" s="3">
        <v>535.27518099999998</v>
      </c>
      <c r="E25" s="21">
        <v>205.43127000000001</v>
      </c>
      <c r="F25" s="3">
        <v>287.16552899999999</v>
      </c>
      <c r="G25" s="21">
        <v>271.933629</v>
      </c>
      <c r="H25" s="3">
        <v>112.5</v>
      </c>
      <c r="I25" s="3">
        <v>373.479353</v>
      </c>
      <c r="J25" s="20">
        <v>650.74105399999996</v>
      </c>
      <c r="K25" s="27">
        <v>2447.6515490000002</v>
      </c>
    </row>
    <row r="26" spans="2:11" ht="15" customHeight="1">
      <c r="B26" s="9" t="s">
        <v>12</v>
      </c>
      <c r="C26" s="24">
        <v>15.622621000000001</v>
      </c>
      <c r="D26" s="3">
        <v>492.85504199999997</v>
      </c>
      <c r="E26" s="21">
        <v>188.390073</v>
      </c>
      <c r="F26" s="3">
        <v>352.43590499999999</v>
      </c>
      <c r="G26" s="21">
        <v>426.25420600000001</v>
      </c>
      <c r="H26" s="3">
        <v>152.9</v>
      </c>
      <c r="I26" s="3">
        <v>48.297626000000001</v>
      </c>
      <c r="J26" s="20">
        <v>658.27466900000002</v>
      </c>
      <c r="K26" s="27">
        <v>2335.0301460000001</v>
      </c>
    </row>
    <row r="27" spans="2:11" ht="15" customHeight="1">
      <c r="B27" s="9" t="s">
        <v>11</v>
      </c>
      <c r="C27" s="25">
        <v>11.068282999999999</v>
      </c>
      <c r="D27" s="3">
        <v>621.43445100000008</v>
      </c>
      <c r="E27" s="21">
        <v>189.45520300000001</v>
      </c>
      <c r="F27" s="3">
        <v>310.81254799999999</v>
      </c>
      <c r="G27" s="21">
        <v>343.51300800000001</v>
      </c>
      <c r="H27" s="3">
        <v>315</v>
      </c>
      <c r="I27" s="3">
        <v>280.75453900000002</v>
      </c>
      <c r="J27" s="20">
        <v>657.46598299999994</v>
      </c>
      <c r="K27" s="27">
        <v>2729.504019</v>
      </c>
    </row>
    <row r="28" spans="2:11" ht="15" customHeight="1">
      <c r="B28" s="9" t="s">
        <v>8</v>
      </c>
      <c r="C28" s="25">
        <v>10.780227</v>
      </c>
      <c r="D28" s="3">
        <v>583.382113</v>
      </c>
      <c r="E28" s="21">
        <v>198.96020899999999</v>
      </c>
      <c r="F28" s="3">
        <v>277.20501400000001</v>
      </c>
      <c r="G28" s="21">
        <v>304.91893399999998</v>
      </c>
      <c r="H28" s="3">
        <v>368.4</v>
      </c>
      <c r="I28" s="3">
        <v>418.44929999999999</v>
      </c>
      <c r="J28" s="20">
        <v>651.99896799999999</v>
      </c>
      <c r="K28" s="27">
        <v>2814.094767</v>
      </c>
    </row>
    <row r="29" spans="2:11" ht="15" customHeight="1">
      <c r="B29" s="28" t="s">
        <v>17</v>
      </c>
      <c r="C29" s="24">
        <v>10.77844</v>
      </c>
      <c r="D29" s="3">
        <v>648.55794199999991</v>
      </c>
      <c r="E29" s="21">
        <v>198.966611</v>
      </c>
      <c r="F29" s="3">
        <v>270.819594</v>
      </c>
      <c r="G29" s="21">
        <v>367.67441400000001</v>
      </c>
      <c r="H29" s="3">
        <v>374.7</v>
      </c>
      <c r="I29" s="3">
        <v>48.297626000000001</v>
      </c>
      <c r="J29" s="20">
        <v>664.08086400000002</v>
      </c>
      <c r="K29" s="27">
        <v>2583.8754949999998</v>
      </c>
    </row>
    <row r="30" spans="2:11" ht="15" customHeight="1">
      <c r="B30" s="28" t="s">
        <v>18</v>
      </c>
      <c r="C30" s="24">
        <v>11.067197999999999</v>
      </c>
      <c r="D30" s="3">
        <v>605.36542799999995</v>
      </c>
      <c r="E30" s="21">
        <v>100.857337</v>
      </c>
      <c r="F30" s="3">
        <v>287.68878899999999</v>
      </c>
      <c r="G30" s="21">
        <v>335.82685400000003</v>
      </c>
      <c r="H30" s="3">
        <v>530</v>
      </c>
      <c r="I30" s="3">
        <v>48.297626000000001</v>
      </c>
      <c r="J30" s="20">
        <v>662.42734300000006</v>
      </c>
      <c r="K30" s="27">
        <v>2581.5305779999999</v>
      </c>
    </row>
    <row r="31" spans="2:11" ht="15" customHeight="1">
      <c r="B31" s="9" t="s">
        <v>7</v>
      </c>
      <c r="C31" s="25">
        <v>8.940709</v>
      </c>
      <c r="D31" s="3">
        <v>577.297684</v>
      </c>
      <c r="E31" s="21">
        <v>100.82926999999999</v>
      </c>
      <c r="F31" s="3">
        <v>236.240849</v>
      </c>
      <c r="G31" s="21">
        <v>377.67278800000003</v>
      </c>
      <c r="H31" s="3">
        <v>660</v>
      </c>
      <c r="I31" s="3">
        <v>48.297626000000001</v>
      </c>
      <c r="J31" s="20">
        <v>607.58284900000001</v>
      </c>
      <c r="K31" s="27">
        <v>2616.8617770000001</v>
      </c>
    </row>
    <row r="32" spans="2:11" ht="15" customHeight="1">
      <c r="B32" s="9" t="s">
        <v>6</v>
      </c>
      <c r="C32" s="25">
        <v>6.5453679999999999</v>
      </c>
      <c r="D32" s="3">
        <v>619.81136700000002</v>
      </c>
      <c r="E32" s="21">
        <v>100.815595</v>
      </c>
      <c r="F32" s="3">
        <v>243.908839</v>
      </c>
      <c r="G32" s="21">
        <v>370.84337299999999</v>
      </c>
      <c r="H32" s="3">
        <v>1066</v>
      </c>
      <c r="I32" s="3">
        <v>48.297626000000001</v>
      </c>
      <c r="J32" s="20">
        <v>621.21895399999994</v>
      </c>
      <c r="K32" s="27">
        <v>3077.4411270000001</v>
      </c>
    </row>
    <row r="33" spans="2:11" ht="15" customHeight="1">
      <c r="B33" s="9" t="s">
        <v>5</v>
      </c>
      <c r="C33" s="25">
        <v>5.1741669999999997</v>
      </c>
      <c r="D33" s="3">
        <v>626.82105300000001</v>
      </c>
      <c r="E33" s="21">
        <v>95.665535000000006</v>
      </c>
      <c r="F33" s="3">
        <v>237.96533099999999</v>
      </c>
      <c r="G33" s="21">
        <v>375.02495399999998</v>
      </c>
      <c r="H33" s="3">
        <v>1252.5</v>
      </c>
      <c r="I33" s="3">
        <v>49.010438999999998</v>
      </c>
      <c r="J33" s="20">
        <v>602.29807800000003</v>
      </c>
      <c r="K33" s="27">
        <v>3244.4595610000001</v>
      </c>
    </row>
    <row r="34" spans="2:11" ht="15" customHeight="1">
      <c r="B34" s="23">
        <v>2010</v>
      </c>
      <c r="C34" s="25"/>
      <c r="D34" s="3"/>
      <c r="E34" s="21"/>
      <c r="F34" s="3"/>
      <c r="G34" s="21"/>
      <c r="H34" s="3"/>
      <c r="I34" s="3"/>
      <c r="J34" s="20"/>
      <c r="K34" s="27"/>
    </row>
    <row r="35" spans="2:11" ht="15" customHeight="1">
      <c r="B35" s="9" t="s">
        <v>16</v>
      </c>
      <c r="C35" s="25">
        <v>5.1732579999999997</v>
      </c>
      <c r="D35" s="3">
        <v>624.721496</v>
      </c>
      <c r="E35" s="21">
        <v>95.707437999999996</v>
      </c>
      <c r="F35" s="3">
        <v>248.85721799999999</v>
      </c>
      <c r="G35" s="21">
        <v>356.12308999999999</v>
      </c>
      <c r="H35" s="3">
        <v>1188.5</v>
      </c>
      <c r="I35" s="3">
        <v>48.297626000000001</v>
      </c>
      <c r="J35" s="20">
        <v>601.42753700000003</v>
      </c>
      <c r="K35" s="27">
        <v>3168.8076660000002</v>
      </c>
    </row>
    <row r="36" spans="2:11" ht="15" customHeight="1">
      <c r="B36" s="9" t="s">
        <v>15</v>
      </c>
      <c r="C36" s="25">
        <v>5.1732579999999997</v>
      </c>
      <c r="D36" s="3">
        <v>624.67456200000004</v>
      </c>
      <c r="E36" s="21">
        <v>95.675292999999996</v>
      </c>
      <c r="F36" s="3">
        <v>243.64214999999999</v>
      </c>
      <c r="G36" s="21">
        <v>359.968953</v>
      </c>
      <c r="H36" s="3">
        <v>1183.5</v>
      </c>
      <c r="I36" s="3">
        <v>48.297626000000001</v>
      </c>
      <c r="J36" s="20">
        <v>586.32369399999993</v>
      </c>
      <c r="K36" s="27">
        <v>3147.2555390000002</v>
      </c>
    </row>
    <row r="37" spans="2:11" ht="15" customHeight="1">
      <c r="B37" s="9" t="s">
        <v>14</v>
      </c>
      <c r="C37" s="25">
        <v>5.5547279999999999</v>
      </c>
      <c r="D37" s="3">
        <v>619.58885999999995</v>
      </c>
      <c r="E37" s="21">
        <v>93.227050000000006</v>
      </c>
      <c r="F37" s="3">
        <v>268.07780200000002</v>
      </c>
      <c r="G37" s="21">
        <v>375.12064800000002</v>
      </c>
      <c r="H37" s="3">
        <v>1244.5</v>
      </c>
      <c r="I37" s="3">
        <v>48.297626000000001</v>
      </c>
      <c r="J37" s="20">
        <v>541.83525399999996</v>
      </c>
      <c r="K37" s="27">
        <v>3196.2019719999998</v>
      </c>
    </row>
    <row r="38" spans="2:11" ht="15" customHeight="1">
      <c r="B38" s="9" t="s">
        <v>13</v>
      </c>
      <c r="C38" s="25">
        <v>5.5547279999999999</v>
      </c>
      <c r="D38" s="3">
        <v>648.33036500000003</v>
      </c>
      <c r="E38" s="21">
        <v>93.224191000000005</v>
      </c>
      <c r="F38" s="3">
        <v>239.42893100000001</v>
      </c>
      <c r="G38" s="21">
        <v>403.25699800000001</v>
      </c>
      <c r="H38" s="3">
        <v>1193.5</v>
      </c>
      <c r="I38" s="3">
        <v>48.297626000000001</v>
      </c>
      <c r="J38" s="20">
        <v>554.49613099999999</v>
      </c>
      <c r="K38" s="27">
        <v>3186.0889739999998</v>
      </c>
    </row>
    <row r="39" spans="2:11" ht="15" customHeight="1">
      <c r="B39" s="9" t="s">
        <v>12</v>
      </c>
      <c r="C39" s="25">
        <v>2.7674029999999998</v>
      </c>
      <c r="D39" s="3">
        <v>740.89819799999998</v>
      </c>
      <c r="E39" s="21">
        <v>93.239729999999994</v>
      </c>
      <c r="F39" s="3">
        <v>317.21319199999999</v>
      </c>
      <c r="G39" s="21">
        <v>332.54996599999998</v>
      </c>
      <c r="H39" s="3">
        <v>1337.5</v>
      </c>
      <c r="I39" s="3">
        <v>48.297626000000001</v>
      </c>
      <c r="J39" s="20">
        <v>579.29523000000006</v>
      </c>
      <c r="K39" s="27">
        <v>3451.7613500000002</v>
      </c>
    </row>
    <row r="40" spans="2:11" ht="15" customHeight="1">
      <c r="B40" s="9" t="s">
        <v>11</v>
      </c>
      <c r="C40" s="25">
        <v>3.9910130000000001</v>
      </c>
      <c r="D40" s="3">
        <v>759.31214599999998</v>
      </c>
      <c r="E40" s="21">
        <v>93.382626000000002</v>
      </c>
      <c r="F40" s="3">
        <v>379.59500400000002</v>
      </c>
      <c r="G40" s="21">
        <v>324.308696</v>
      </c>
      <c r="H40" s="3">
        <v>1393.5</v>
      </c>
      <c r="I40" s="3">
        <v>48.297626000000001</v>
      </c>
      <c r="J40" s="20">
        <v>547.05711100000008</v>
      </c>
      <c r="K40" s="27">
        <v>3549.4442260000001</v>
      </c>
    </row>
    <row r="41" spans="2:11" ht="15" customHeight="1">
      <c r="B41" s="9" t="s">
        <v>8</v>
      </c>
      <c r="C41" s="24">
        <v>6.8927259999999997</v>
      </c>
      <c r="D41" s="3">
        <v>759.35019</v>
      </c>
      <c r="E41" s="21">
        <v>112.89622</v>
      </c>
      <c r="F41" s="3">
        <v>347.73034799999999</v>
      </c>
      <c r="G41" s="21">
        <v>350.20214900000002</v>
      </c>
      <c r="H41" s="3">
        <v>1555.19</v>
      </c>
      <c r="I41" s="3">
        <v>48.297626000000001</v>
      </c>
      <c r="J41" s="20">
        <v>546.04794600000002</v>
      </c>
      <c r="K41" s="27">
        <v>3726.6072079999999</v>
      </c>
    </row>
    <row r="42" spans="2:11" ht="15" customHeight="1">
      <c r="B42" s="9" t="s">
        <v>17</v>
      </c>
      <c r="C42" s="25">
        <v>6.8927259999999997</v>
      </c>
      <c r="D42" s="3">
        <v>731.03282300000001</v>
      </c>
      <c r="E42" s="21">
        <v>92.355058</v>
      </c>
      <c r="F42" s="3">
        <v>299.21499299999999</v>
      </c>
      <c r="G42" s="21">
        <v>386.24834299999998</v>
      </c>
      <c r="H42" s="3">
        <v>1296.19</v>
      </c>
      <c r="I42" s="3">
        <v>48.297626000000001</v>
      </c>
      <c r="J42" s="20">
        <v>596.20648400000005</v>
      </c>
      <c r="K42" s="27">
        <v>3456.4380580000002</v>
      </c>
    </row>
    <row r="43" spans="2:11" ht="15" customHeight="1">
      <c r="B43" s="9" t="s">
        <v>18</v>
      </c>
      <c r="C43" s="25">
        <v>6.4597569999999997</v>
      </c>
      <c r="D43" s="3">
        <v>780.41216299999996</v>
      </c>
      <c r="E43" s="21">
        <v>86.627592000000007</v>
      </c>
      <c r="F43" s="3">
        <v>223.03573900000001</v>
      </c>
      <c r="G43" s="21">
        <v>399.433784</v>
      </c>
      <c r="H43" s="3">
        <v>1292.5</v>
      </c>
      <c r="I43" s="3">
        <v>48.297626000000001</v>
      </c>
      <c r="J43" s="20">
        <v>675.98585800000001</v>
      </c>
      <c r="K43" s="27">
        <v>3512.7525220000002</v>
      </c>
    </row>
    <row r="44" spans="2:11" ht="15" customHeight="1">
      <c r="B44" s="9" t="s">
        <v>7</v>
      </c>
      <c r="C44" s="25">
        <v>6.4558669999999996</v>
      </c>
      <c r="D44" s="3">
        <v>834.82849199999998</v>
      </c>
      <c r="E44" s="21">
        <v>86.559077000000002</v>
      </c>
      <c r="F44" s="3">
        <v>252.87742499999999</v>
      </c>
      <c r="G44" s="21">
        <v>373.00694199999998</v>
      </c>
      <c r="H44" s="3">
        <v>1254.5</v>
      </c>
      <c r="I44" s="3">
        <v>48.297626000000001</v>
      </c>
      <c r="J44" s="20">
        <v>705.624911</v>
      </c>
      <c r="K44" s="27">
        <v>3562.1503440000001</v>
      </c>
    </row>
    <row r="45" spans="2:11" ht="15" customHeight="1">
      <c r="B45" s="9" t="s">
        <v>6</v>
      </c>
      <c r="C45" s="25">
        <v>3.2304110000000001</v>
      </c>
      <c r="D45" s="3">
        <v>981.853791</v>
      </c>
      <c r="E45" s="21">
        <v>86.566100000000006</v>
      </c>
      <c r="F45" s="3">
        <v>316.55469399999998</v>
      </c>
      <c r="G45" s="21">
        <v>397.14554299999998</v>
      </c>
      <c r="H45" s="3">
        <v>1016.5</v>
      </c>
      <c r="I45" s="3">
        <v>48.297626000000001</v>
      </c>
      <c r="J45" s="20">
        <v>708.42233399999998</v>
      </c>
      <c r="K45" s="27">
        <v>3558.570502</v>
      </c>
    </row>
    <row r="46" spans="2:11" ht="15" customHeight="1">
      <c r="B46" s="9" t="s">
        <v>5</v>
      </c>
      <c r="C46" s="25">
        <v>3.7129180000000002</v>
      </c>
      <c r="D46" s="3">
        <v>1056.8252690000002</v>
      </c>
      <c r="E46" s="21">
        <v>104.620064</v>
      </c>
      <c r="F46" s="3">
        <v>250.803832</v>
      </c>
      <c r="G46" s="21">
        <v>399.036496</v>
      </c>
      <c r="H46" s="3">
        <v>1074.5</v>
      </c>
      <c r="I46" s="3">
        <v>49.350959000000003</v>
      </c>
      <c r="J46" s="20">
        <v>704.89276199999995</v>
      </c>
      <c r="K46" s="27">
        <v>3643.7423039999999</v>
      </c>
    </row>
    <row r="47" spans="2:11" ht="15" customHeight="1">
      <c r="B47" s="23">
        <v>2011</v>
      </c>
      <c r="C47" s="25"/>
      <c r="D47" s="3"/>
      <c r="E47" s="21"/>
      <c r="F47" s="3"/>
      <c r="G47" s="21"/>
      <c r="H47" s="3"/>
      <c r="I47" s="3"/>
      <c r="J47" s="20"/>
      <c r="K47" s="27"/>
    </row>
    <row r="48" spans="2:11" ht="15" customHeight="1">
      <c r="B48" s="9" t="s">
        <v>16</v>
      </c>
      <c r="C48" s="25">
        <v>3.6779920000000002</v>
      </c>
      <c r="D48" s="3">
        <v>1103.8316809999999</v>
      </c>
      <c r="E48" s="21">
        <v>109.629563</v>
      </c>
      <c r="F48" s="3">
        <v>287.00753700000001</v>
      </c>
      <c r="G48" s="21">
        <v>395.126597</v>
      </c>
      <c r="H48" s="3">
        <v>1055</v>
      </c>
      <c r="I48" s="3">
        <v>49.350959000000003</v>
      </c>
      <c r="J48" s="20">
        <v>684.41892999999993</v>
      </c>
      <c r="K48" s="27">
        <v>3688.043263</v>
      </c>
    </row>
    <row r="49" spans="2:11" ht="15" customHeight="1">
      <c r="B49" s="9" t="s">
        <v>15</v>
      </c>
      <c r="C49" s="25">
        <v>4.2606289999999998</v>
      </c>
      <c r="D49" s="3">
        <v>1114.3475880000001</v>
      </c>
      <c r="E49" s="21">
        <v>101.667203</v>
      </c>
      <c r="F49" s="3">
        <v>339.08962500000001</v>
      </c>
      <c r="G49" s="21">
        <v>368.40073699999999</v>
      </c>
      <c r="H49" s="3">
        <v>1133.19</v>
      </c>
      <c r="I49" s="3">
        <v>49.350959000000003</v>
      </c>
      <c r="J49" s="20">
        <v>699.96581600000002</v>
      </c>
      <c r="K49" s="27">
        <v>3810.2725610000002</v>
      </c>
    </row>
    <row r="50" spans="2:11" ht="15" customHeight="1">
      <c r="B50" s="9" t="s">
        <v>14</v>
      </c>
      <c r="C50" s="25">
        <v>7.3082089999999997</v>
      </c>
      <c r="D50" s="3">
        <v>1133.7532330000001</v>
      </c>
      <c r="E50" s="21">
        <v>105.744236</v>
      </c>
      <c r="F50" s="3">
        <v>332.36807399999998</v>
      </c>
      <c r="G50" s="21">
        <v>372.371531</v>
      </c>
      <c r="H50" s="3">
        <v>961.52</v>
      </c>
      <c r="I50" s="3">
        <v>49.350959000000003</v>
      </c>
      <c r="J50" s="20">
        <v>709.35564699999998</v>
      </c>
      <c r="K50" s="27">
        <v>3671.771894</v>
      </c>
    </row>
    <row r="51" spans="2:11" ht="15" customHeight="1">
      <c r="B51" s="9" t="s">
        <v>13</v>
      </c>
      <c r="C51" s="25">
        <v>7.1321969999999997</v>
      </c>
      <c r="D51" s="3">
        <v>1202.3342499999999</v>
      </c>
      <c r="E51" s="21">
        <v>142.94407100000001</v>
      </c>
      <c r="F51" s="3">
        <v>329.005968</v>
      </c>
      <c r="G51" s="21">
        <v>379.96935400000001</v>
      </c>
      <c r="H51" s="3">
        <v>1013.3</v>
      </c>
      <c r="I51" s="3">
        <v>49.350959000000003</v>
      </c>
      <c r="J51" s="20">
        <v>682.79580500000009</v>
      </c>
      <c r="K51" s="27">
        <v>3806.8326080000002</v>
      </c>
    </row>
    <row r="52" spans="2:11" ht="15" customHeight="1">
      <c r="B52" s="9" t="s">
        <v>12</v>
      </c>
      <c r="C52" s="25">
        <v>7.1179459999999999</v>
      </c>
      <c r="D52" s="3">
        <v>1160.393067</v>
      </c>
      <c r="E52" s="21">
        <v>123.162087</v>
      </c>
      <c r="F52" s="3">
        <v>299.747006</v>
      </c>
      <c r="G52" s="21">
        <v>379.42708699999997</v>
      </c>
      <c r="H52" s="3">
        <v>975.84</v>
      </c>
      <c r="I52" s="3">
        <v>49.350959000000003</v>
      </c>
      <c r="J52" s="20">
        <v>726.322228</v>
      </c>
      <c r="K52" s="27">
        <v>3721.3603859999998</v>
      </c>
    </row>
    <row r="53" spans="2:11" ht="15" customHeight="1">
      <c r="B53" s="9" t="s">
        <v>11</v>
      </c>
      <c r="C53" s="25">
        <v>7.5268269999999999</v>
      </c>
      <c r="D53" s="3">
        <v>1379.2352599999999</v>
      </c>
      <c r="E53" s="21">
        <v>408.93415800000002</v>
      </c>
      <c r="F53" s="3">
        <v>313.89877999999999</v>
      </c>
      <c r="G53" s="21">
        <v>357.325086</v>
      </c>
      <c r="H53" s="3">
        <v>1116.3</v>
      </c>
      <c r="I53" s="3">
        <v>49.350959000000003</v>
      </c>
      <c r="J53" s="20">
        <v>720.50018799999998</v>
      </c>
      <c r="K53" s="27">
        <v>4353.071261</v>
      </c>
    </row>
    <row r="54" spans="2:11" ht="15" customHeight="1">
      <c r="B54" s="9" t="s">
        <v>8</v>
      </c>
      <c r="C54" s="25">
        <v>7.428998</v>
      </c>
      <c r="D54" s="3">
        <v>1202.502027</v>
      </c>
      <c r="E54" s="21">
        <v>138.941844</v>
      </c>
      <c r="F54" s="3">
        <v>323.829432</v>
      </c>
      <c r="G54" s="21">
        <v>367.05853200000001</v>
      </c>
      <c r="H54" s="3">
        <v>1143.29</v>
      </c>
      <c r="I54" s="3">
        <v>49.350959000000003</v>
      </c>
      <c r="J54" s="20">
        <v>720.95151599999997</v>
      </c>
      <c r="K54" s="27">
        <v>3953.3533120000002</v>
      </c>
    </row>
    <row r="55" spans="2:11" ht="15" customHeight="1">
      <c r="B55" s="9" t="s">
        <v>17</v>
      </c>
      <c r="C55" s="25">
        <v>7.1141779999999999</v>
      </c>
      <c r="D55" s="3">
        <v>1196.624781</v>
      </c>
      <c r="E55" s="21">
        <v>138.94161800000001</v>
      </c>
      <c r="F55" s="3">
        <v>334.37200899999999</v>
      </c>
      <c r="G55" s="21">
        <v>344.086094</v>
      </c>
      <c r="H55" s="3">
        <v>891.47</v>
      </c>
      <c r="I55" s="3">
        <v>49.350959000000003</v>
      </c>
      <c r="J55" s="20">
        <v>738.47237199999995</v>
      </c>
      <c r="K55" s="27">
        <v>3700.4320160000002</v>
      </c>
    </row>
    <row r="56" spans="2:11" ht="15" customHeight="1">
      <c r="B56" s="28" t="s">
        <v>18</v>
      </c>
      <c r="C56" s="24">
        <v>8.4443909999999995</v>
      </c>
      <c r="D56" s="3">
        <v>1278.026247</v>
      </c>
      <c r="E56" s="21">
        <v>173.194716</v>
      </c>
      <c r="F56" s="3">
        <v>355.98747600000002</v>
      </c>
      <c r="G56" s="21">
        <v>356.49816099999998</v>
      </c>
      <c r="H56" s="3">
        <v>790.83</v>
      </c>
      <c r="I56" s="3">
        <v>49.350959000000003</v>
      </c>
      <c r="J56" s="20">
        <v>738.31627400000002</v>
      </c>
      <c r="K56" s="27">
        <v>3750.6482289999999</v>
      </c>
    </row>
    <row r="57" spans="2:11" ht="15" customHeight="1">
      <c r="B57" s="9" t="s">
        <v>7</v>
      </c>
      <c r="C57" s="25">
        <v>10.364046</v>
      </c>
      <c r="D57" s="3">
        <v>1308.383734</v>
      </c>
      <c r="E57" s="21">
        <v>164.144408</v>
      </c>
      <c r="F57" s="3">
        <v>297.58632</v>
      </c>
      <c r="G57" s="21">
        <v>341.52802800000001</v>
      </c>
      <c r="H57" s="3">
        <v>533.69000000000005</v>
      </c>
      <c r="I57" s="3">
        <v>49.350959000000003</v>
      </c>
      <c r="J57" s="20">
        <v>722.53161900000009</v>
      </c>
      <c r="K57" s="27">
        <v>3427.5791199999999</v>
      </c>
    </row>
    <row r="58" spans="2:11" ht="15" customHeight="1">
      <c r="B58" s="9" t="s">
        <v>6</v>
      </c>
      <c r="C58" s="25">
        <v>8.3328450000000007</v>
      </c>
      <c r="D58" s="3">
        <v>1398.553979</v>
      </c>
      <c r="E58" s="21">
        <v>189.79739599999999</v>
      </c>
      <c r="F58" s="3">
        <v>241.09966299999999</v>
      </c>
      <c r="G58" s="21">
        <v>354.09432600000002</v>
      </c>
      <c r="H58" s="3">
        <v>614.19000000000005</v>
      </c>
      <c r="I58" s="3">
        <v>49.350959000000003</v>
      </c>
      <c r="J58" s="20">
        <v>732.42686200000003</v>
      </c>
      <c r="K58" s="27">
        <v>3587.8460329999998</v>
      </c>
    </row>
    <row r="59" spans="2:11" ht="15" customHeight="1">
      <c r="B59" s="9" t="s">
        <v>5</v>
      </c>
      <c r="C59" s="25">
        <v>10.347225999999999</v>
      </c>
      <c r="D59" s="3">
        <v>1382.8799160000001</v>
      </c>
      <c r="E59" s="21">
        <v>182.25098499999999</v>
      </c>
      <c r="F59" s="3">
        <v>276.68140299999999</v>
      </c>
      <c r="G59" s="21">
        <v>386.98762399999998</v>
      </c>
      <c r="H59" s="3">
        <v>498.21</v>
      </c>
      <c r="I59" s="3">
        <v>50.404293000000003</v>
      </c>
      <c r="J59" s="20">
        <v>769.85198800000001</v>
      </c>
      <c r="K59" s="27">
        <v>3557.6134390000002</v>
      </c>
    </row>
    <row r="60" spans="2:11" ht="15" customHeight="1">
      <c r="B60" s="23">
        <v>2012</v>
      </c>
      <c r="D60" s="1"/>
      <c r="H60" s="1"/>
      <c r="K60" s="73"/>
    </row>
    <row r="61" spans="2:11" ht="15" customHeight="1">
      <c r="B61" s="9" t="s">
        <v>16</v>
      </c>
      <c r="C61" s="25">
        <v>8.3003070000000001</v>
      </c>
      <c r="D61" s="3">
        <v>1334.3160680000001</v>
      </c>
      <c r="E61" s="21">
        <v>204.805598</v>
      </c>
      <c r="F61" s="3">
        <v>358.246737</v>
      </c>
      <c r="G61" s="21">
        <v>413.35720600000002</v>
      </c>
      <c r="H61" s="3">
        <v>506.06</v>
      </c>
      <c r="I61" s="3">
        <v>50.404293000000003</v>
      </c>
      <c r="J61" s="20">
        <v>764.33718499999998</v>
      </c>
      <c r="K61" s="27">
        <v>3639.827397</v>
      </c>
    </row>
    <row r="62" spans="2:11" ht="15" customHeight="1">
      <c r="B62" s="9" t="s">
        <v>15</v>
      </c>
      <c r="C62" s="25">
        <v>8.8121790000000004</v>
      </c>
      <c r="D62" s="3">
        <v>1306.148351</v>
      </c>
      <c r="E62" s="21">
        <v>236.184021</v>
      </c>
      <c r="F62" s="3">
        <v>279.65830399999999</v>
      </c>
      <c r="G62" s="21">
        <v>473.83481999999998</v>
      </c>
      <c r="H62" s="3">
        <v>474.26</v>
      </c>
      <c r="I62" s="3">
        <v>50.404293000000003</v>
      </c>
      <c r="J62" s="20">
        <v>785.87263399999995</v>
      </c>
      <c r="K62" s="27">
        <v>3615.1746069999999</v>
      </c>
    </row>
    <row r="63" spans="2:11" ht="15" customHeight="1">
      <c r="B63" s="9" t="s">
        <v>14</v>
      </c>
      <c r="C63" s="25">
        <v>13.038854000000001</v>
      </c>
      <c r="D63" s="3">
        <v>1281.8098279999999</v>
      </c>
      <c r="E63" s="21">
        <v>281.41398500000003</v>
      </c>
      <c r="F63" s="3">
        <v>246.85275200000001</v>
      </c>
      <c r="G63" s="21">
        <v>491.58332999999999</v>
      </c>
      <c r="H63" s="3">
        <v>556.95000000000005</v>
      </c>
      <c r="I63" s="3">
        <v>50.404293000000003</v>
      </c>
      <c r="J63" s="20">
        <v>787.13397700000007</v>
      </c>
      <c r="K63" s="27">
        <v>3709.1870239999998</v>
      </c>
    </row>
    <row r="64" spans="2:11" ht="15" customHeight="1">
      <c r="B64" s="9" t="s">
        <v>13</v>
      </c>
      <c r="C64" s="25">
        <v>13.038854000000001</v>
      </c>
      <c r="D64" s="3">
        <v>1308.491098</v>
      </c>
      <c r="E64" s="21">
        <v>322.20370200000002</v>
      </c>
      <c r="F64" s="3">
        <v>280.81517400000001</v>
      </c>
      <c r="G64" s="21">
        <v>452.37253199999998</v>
      </c>
      <c r="H64" s="3">
        <v>532.25</v>
      </c>
      <c r="I64" s="3">
        <v>50.404293000000003</v>
      </c>
      <c r="J64" s="20">
        <v>772.74935300000004</v>
      </c>
      <c r="K64" s="27">
        <v>3732.32501</v>
      </c>
    </row>
    <row r="65" spans="2:11" ht="15" customHeight="1">
      <c r="B65" s="9" t="s">
        <v>12</v>
      </c>
      <c r="C65" s="25">
        <v>13.036709999999999</v>
      </c>
      <c r="D65" s="3">
        <v>1300.1252470000002</v>
      </c>
      <c r="E65" s="21">
        <v>346.58205700000002</v>
      </c>
      <c r="F65" s="3">
        <v>237.15917200000001</v>
      </c>
      <c r="G65" s="21">
        <v>478.952224</v>
      </c>
      <c r="H65" s="3">
        <v>595.65</v>
      </c>
      <c r="I65" s="3">
        <v>50.404293000000003</v>
      </c>
      <c r="J65" s="20">
        <v>756.49472700000001</v>
      </c>
      <c r="K65" s="27">
        <v>3778.4044330000002</v>
      </c>
    </row>
    <row r="66" spans="2:11" ht="15" customHeight="1">
      <c r="B66" s="9" t="s">
        <v>11</v>
      </c>
      <c r="C66" s="25">
        <v>13.068099</v>
      </c>
      <c r="D66" s="3">
        <v>1279.330649</v>
      </c>
      <c r="E66" s="21">
        <v>342.01937600000002</v>
      </c>
      <c r="F66" s="3">
        <v>251.65425300000001</v>
      </c>
      <c r="G66" s="21">
        <v>544.38491699999997</v>
      </c>
      <c r="H66" s="3">
        <v>614.65</v>
      </c>
      <c r="I66" s="3">
        <v>50.404293000000003</v>
      </c>
      <c r="J66" s="20">
        <v>746.65493800000002</v>
      </c>
      <c r="K66" s="27">
        <v>3842.1665280000002</v>
      </c>
    </row>
    <row r="67" spans="2:11" ht="15" customHeight="1">
      <c r="B67" s="9" t="s">
        <v>8</v>
      </c>
      <c r="C67" s="25">
        <v>10.916845</v>
      </c>
      <c r="D67" s="3">
        <v>1317.579414</v>
      </c>
      <c r="E67" s="21">
        <v>348.58685000000003</v>
      </c>
      <c r="F67" s="3">
        <v>261.93263200000001</v>
      </c>
      <c r="G67" s="21">
        <v>529.06995800000004</v>
      </c>
      <c r="H67" s="3">
        <v>691.45</v>
      </c>
      <c r="I67" s="3">
        <v>50.404293000000003</v>
      </c>
      <c r="J67" s="20">
        <v>722.33840799999996</v>
      </c>
      <c r="K67" s="27">
        <v>3932.2784040000001</v>
      </c>
    </row>
    <row r="68" spans="2:11" ht="15" customHeight="1">
      <c r="B68" s="9" t="s">
        <v>17</v>
      </c>
      <c r="C68" s="25">
        <v>9.8390360000000001</v>
      </c>
      <c r="D68" s="3">
        <v>1341.0824010000001</v>
      </c>
      <c r="E68" s="21">
        <v>367.38931500000001</v>
      </c>
      <c r="F68" s="3">
        <v>286.50987400000002</v>
      </c>
      <c r="G68" s="21">
        <v>516.07958699999995</v>
      </c>
      <c r="H68" s="3">
        <v>636.54999999999995</v>
      </c>
      <c r="I68" s="3">
        <v>50.404293000000003</v>
      </c>
      <c r="J68" s="20">
        <v>747.54167899999993</v>
      </c>
      <c r="K68" s="27">
        <v>3955.3961899999999</v>
      </c>
    </row>
    <row r="69" spans="2:11" ht="15" customHeight="1">
      <c r="B69" s="9" t="s">
        <v>18</v>
      </c>
      <c r="C69" s="25">
        <v>9.9499619999999993</v>
      </c>
      <c r="D69" s="3">
        <v>1322.5563910000001</v>
      </c>
      <c r="E69" s="21">
        <v>363.83890400000001</v>
      </c>
      <c r="F69" s="3">
        <v>240.68955</v>
      </c>
      <c r="G69" s="21">
        <v>529.54745000000003</v>
      </c>
      <c r="H69" s="3">
        <v>592.54999999999995</v>
      </c>
      <c r="I69" s="3">
        <v>50.404293000000003</v>
      </c>
      <c r="J69" s="20">
        <v>789.20658400000002</v>
      </c>
      <c r="K69" s="27">
        <v>3898.7431379999998</v>
      </c>
    </row>
    <row r="70" spans="2:11" ht="15" customHeight="1">
      <c r="B70" s="9" t="s">
        <v>7</v>
      </c>
      <c r="C70" s="25">
        <v>10.449426000000001</v>
      </c>
      <c r="D70" s="3">
        <v>1268.2927850000001</v>
      </c>
      <c r="E70" s="21">
        <v>362.33165500000001</v>
      </c>
      <c r="F70" s="3">
        <v>222.60924</v>
      </c>
      <c r="G70" s="21">
        <v>479.73103400000002</v>
      </c>
      <c r="H70" s="3">
        <v>648.25</v>
      </c>
      <c r="I70" s="3">
        <v>50.404293000000003</v>
      </c>
      <c r="J70" s="20">
        <v>740.784897</v>
      </c>
      <c r="K70" s="27">
        <v>3782.8533339999999</v>
      </c>
    </row>
    <row r="71" spans="2:11" ht="15" customHeight="1">
      <c r="B71" s="9" t="s">
        <v>6</v>
      </c>
      <c r="C71" s="25">
        <v>11.498594000000001</v>
      </c>
      <c r="D71" s="3">
        <v>1290.486482</v>
      </c>
      <c r="E71" s="21">
        <v>374.49653799999999</v>
      </c>
      <c r="F71" s="3">
        <v>178.085117</v>
      </c>
      <c r="G71" s="21">
        <v>435.05388900000003</v>
      </c>
      <c r="H71" s="3">
        <v>537.15</v>
      </c>
      <c r="I71" s="3">
        <v>50.404293000000003</v>
      </c>
      <c r="J71" s="20">
        <v>732.39181300000007</v>
      </c>
      <c r="K71" s="27">
        <v>3609.56673</v>
      </c>
    </row>
    <row r="72" spans="2:11" ht="15" customHeight="1">
      <c r="B72" s="28" t="s">
        <v>5</v>
      </c>
      <c r="C72" s="24">
        <v>13.401986000000001</v>
      </c>
      <c r="D72" s="3">
        <v>1304.9531299999999</v>
      </c>
      <c r="E72" s="21">
        <v>382.68919899999997</v>
      </c>
      <c r="F72" s="3">
        <v>224.15654599999999</v>
      </c>
      <c r="G72" s="21">
        <v>512.06421599999999</v>
      </c>
      <c r="H72" s="3">
        <v>378.15</v>
      </c>
      <c r="I72" s="3">
        <v>52.759835000000002</v>
      </c>
      <c r="J72" s="20">
        <v>736.21079799999995</v>
      </c>
      <c r="K72" s="27">
        <v>3604.385714</v>
      </c>
    </row>
    <row r="73" spans="2:11" ht="15" customHeight="1">
      <c r="B73" s="23">
        <v>2013</v>
      </c>
      <c r="C73" s="25"/>
      <c r="D73" s="3"/>
      <c r="E73" s="21"/>
      <c r="F73" s="3"/>
      <c r="G73" s="21"/>
      <c r="H73" s="3"/>
      <c r="I73" s="3"/>
      <c r="J73" s="20"/>
      <c r="K73" s="27"/>
    </row>
    <row r="74" spans="2:11" ht="15" customHeight="1">
      <c r="B74" s="9" t="s">
        <v>16</v>
      </c>
      <c r="C74" s="25">
        <v>13.401016</v>
      </c>
      <c r="D74" s="3">
        <v>1264.900742</v>
      </c>
      <c r="E74" s="21">
        <v>363.65473300000002</v>
      </c>
      <c r="F74" s="3">
        <v>180.019679</v>
      </c>
      <c r="G74" s="21">
        <v>445.93486100000001</v>
      </c>
      <c r="H74" s="3">
        <v>300.75</v>
      </c>
      <c r="I74" s="3">
        <v>459.08701200000002</v>
      </c>
      <c r="J74" s="20">
        <v>890.97440700000004</v>
      </c>
      <c r="K74" s="27">
        <v>3918.7224540000002</v>
      </c>
    </row>
    <row r="75" spans="2:11" ht="15" customHeight="1">
      <c r="B75" s="9" t="s">
        <v>15</v>
      </c>
      <c r="C75" s="25">
        <v>14.363416000000001</v>
      </c>
      <c r="D75" s="3">
        <v>1178.8276229999999</v>
      </c>
      <c r="E75" s="21">
        <v>374.06338499999998</v>
      </c>
      <c r="F75" s="3">
        <v>178.725886</v>
      </c>
      <c r="G75" s="21">
        <v>435.50859400000002</v>
      </c>
      <c r="H75" s="3">
        <v>337.65</v>
      </c>
      <c r="I75" s="3">
        <v>449.21621599999997</v>
      </c>
      <c r="J75" s="20">
        <v>889.20228500000007</v>
      </c>
      <c r="K75" s="27">
        <v>3857.5574080000001</v>
      </c>
    </row>
    <row r="76" spans="2:11" ht="15" customHeight="1">
      <c r="B76" s="9" t="s">
        <v>14</v>
      </c>
      <c r="C76" s="25">
        <v>14.265184680000001</v>
      </c>
      <c r="D76" s="3">
        <v>1186.1390209599999</v>
      </c>
      <c r="E76" s="21">
        <v>399.36986583999999</v>
      </c>
      <c r="F76" s="3">
        <v>152.91421018</v>
      </c>
      <c r="G76" s="21">
        <v>471.75355416000002</v>
      </c>
      <c r="H76" s="3">
        <v>319.64999999999998</v>
      </c>
      <c r="I76" s="3">
        <v>669.66147811999997</v>
      </c>
      <c r="J76" s="20">
        <v>962.30153927000003</v>
      </c>
      <c r="K76" s="27">
        <v>4176.0548532100001</v>
      </c>
    </row>
    <row r="77" spans="2:11" ht="15" customHeight="1">
      <c r="B77" s="9" t="s">
        <v>13</v>
      </c>
      <c r="C77" s="25">
        <v>17.102607429999999</v>
      </c>
      <c r="D77" s="3">
        <v>1166.9489792300001</v>
      </c>
      <c r="E77" s="21">
        <v>425.04223701000001</v>
      </c>
      <c r="F77" s="3">
        <v>153.13967362</v>
      </c>
      <c r="G77" s="21">
        <v>466.91083787999997</v>
      </c>
      <c r="H77" s="3">
        <v>304.75</v>
      </c>
      <c r="I77" s="3">
        <v>478.00629321999998</v>
      </c>
      <c r="J77" s="20">
        <v>955.85874822999995</v>
      </c>
      <c r="K77" s="27">
        <v>3967.7593766199998</v>
      </c>
    </row>
    <row r="78" spans="2:11" ht="15" customHeight="1">
      <c r="B78" s="9" t="s">
        <v>12</v>
      </c>
      <c r="C78" s="25">
        <v>17.032340340000001</v>
      </c>
      <c r="D78" s="3">
        <v>1292.0795710300001</v>
      </c>
      <c r="E78" s="21">
        <v>421.35508963000001</v>
      </c>
      <c r="F78" s="3">
        <v>158.68917995000001</v>
      </c>
      <c r="G78" s="21">
        <v>446.82262883999999</v>
      </c>
      <c r="H78" s="3">
        <v>331.35</v>
      </c>
      <c r="I78" s="3">
        <v>428.93861089000001</v>
      </c>
      <c r="J78" s="20">
        <v>973.86803258999998</v>
      </c>
      <c r="K78" s="27">
        <v>4070.1354532700002</v>
      </c>
    </row>
    <row r="79" spans="2:11" ht="15" customHeight="1">
      <c r="B79" s="9" t="s">
        <v>11</v>
      </c>
      <c r="C79" s="25">
        <v>12.58363634</v>
      </c>
      <c r="D79" s="3">
        <v>1295.1989578</v>
      </c>
      <c r="E79" s="21">
        <v>434.85893082000001</v>
      </c>
      <c r="F79" s="3">
        <v>114.20281787</v>
      </c>
      <c r="G79" s="21">
        <v>431.35274728000002</v>
      </c>
      <c r="H79" s="3">
        <v>381.35</v>
      </c>
      <c r="I79" s="3">
        <v>428.2803864</v>
      </c>
      <c r="J79" s="20">
        <v>983.58545784</v>
      </c>
      <c r="K79" s="27">
        <v>4081.4129343499999</v>
      </c>
    </row>
    <row r="80" spans="2:11" ht="15" customHeight="1">
      <c r="B80" s="9" t="s">
        <v>8</v>
      </c>
      <c r="C80" s="25">
        <v>12.58131476</v>
      </c>
      <c r="D80" s="3">
        <v>1287.6411302199999</v>
      </c>
      <c r="E80" s="21">
        <v>461.15723379000002</v>
      </c>
      <c r="F80" s="3">
        <v>114.05984228</v>
      </c>
      <c r="G80" s="21">
        <v>417.68069774000003</v>
      </c>
      <c r="H80" s="3">
        <v>296.35000000000002</v>
      </c>
      <c r="I80" s="3">
        <v>415.71144143999999</v>
      </c>
      <c r="J80" s="20">
        <v>964.87649452999995</v>
      </c>
      <c r="K80" s="27">
        <v>3970.05815476</v>
      </c>
    </row>
    <row r="81" spans="2:11" ht="15" customHeight="1">
      <c r="B81" s="9" t="s">
        <v>17</v>
      </c>
      <c r="C81" s="25">
        <v>13.329397119999999</v>
      </c>
      <c r="D81" s="3">
        <v>1477.62204931</v>
      </c>
      <c r="E81" s="21">
        <v>490.66733422999999</v>
      </c>
      <c r="F81" s="3">
        <v>113.79640414000001</v>
      </c>
      <c r="G81" s="21">
        <v>430.30010274</v>
      </c>
      <c r="H81" s="3">
        <v>277.05</v>
      </c>
      <c r="I81" s="3">
        <v>510.75779434999998</v>
      </c>
      <c r="J81" s="20">
        <v>746.64798181000003</v>
      </c>
      <c r="K81" s="27">
        <v>4060.1710637000001</v>
      </c>
    </row>
    <row r="82" spans="2:11" ht="15" customHeight="1">
      <c r="B82" s="9" t="s">
        <v>18</v>
      </c>
      <c r="C82" s="25">
        <v>14.24170616</v>
      </c>
      <c r="D82" s="3">
        <v>1467.9193227199999</v>
      </c>
      <c r="E82" s="21">
        <v>492.15183882999997</v>
      </c>
      <c r="F82" s="3">
        <v>110.36434423</v>
      </c>
      <c r="G82" s="21">
        <v>413.26741470000002</v>
      </c>
      <c r="H82" s="3">
        <v>197.05</v>
      </c>
      <c r="I82" s="3">
        <v>511.35585363000001</v>
      </c>
      <c r="J82" s="20">
        <v>746.62643070000001</v>
      </c>
      <c r="K82" s="27">
        <v>3952.9769109700001</v>
      </c>
    </row>
    <row r="83" spans="2:11" ht="15" customHeight="1">
      <c r="B83" s="9" t="s">
        <v>7</v>
      </c>
      <c r="C83" s="25">
        <v>14.23706516</v>
      </c>
      <c r="D83" s="3">
        <v>1450.1283704300001</v>
      </c>
      <c r="E83" s="21">
        <v>483.54973182999998</v>
      </c>
      <c r="F83" s="3">
        <v>110.29908872</v>
      </c>
      <c r="G83" s="21">
        <v>407.44479544000001</v>
      </c>
      <c r="H83" s="3">
        <v>206.65</v>
      </c>
      <c r="I83" s="3">
        <v>453.34246751000001</v>
      </c>
      <c r="J83" s="20">
        <v>763.44420245999993</v>
      </c>
      <c r="K83" s="27">
        <v>3889.0957215499998</v>
      </c>
    </row>
    <row r="84" spans="2:11" ht="15" customHeight="1">
      <c r="B84" s="9" t="s">
        <v>6</v>
      </c>
      <c r="C84" s="25">
        <v>14.226239</v>
      </c>
      <c r="D84" s="3">
        <v>1435.2675208199998</v>
      </c>
      <c r="E84" s="21">
        <v>488.8056555</v>
      </c>
      <c r="F84" s="3">
        <v>110.16700736</v>
      </c>
      <c r="G84" s="21">
        <v>433.74712362000002</v>
      </c>
      <c r="H84" s="3">
        <v>201.65</v>
      </c>
      <c r="I84" s="3">
        <v>191.56760201</v>
      </c>
      <c r="J84" s="20">
        <v>807.27565497000001</v>
      </c>
      <c r="K84" s="27">
        <v>3682.7068032799998</v>
      </c>
    </row>
    <row r="85" spans="2:11" ht="15" customHeight="1">
      <c r="B85" s="9" t="s">
        <v>5</v>
      </c>
      <c r="C85" s="25">
        <v>12.517492900000001</v>
      </c>
      <c r="D85" s="3">
        <v>1450.9656229500001</v>
      </c>
      <c r="E85" s="21">
        <v>607.23250390999999</v>
      </c>
      <c r="F85" s="3">
        <v>137.52333827999999</v>
      </c>
      <c r="G85" s="21">
        <v>418.79505269999999</v>
      </c>
      <c r="H85" s="3">
        <v>200.05</v>
      </c>
      <c r="I85" s="3">
        <v>52.16546426</v>
      </c>
      <c r="J85" s="20">
        <v>730.80135267000003</v>
      </c>
      <c r="K85" s="27">
        <v>3610.0508276700002</v>
      </c>
    </row>
    <row r="86" spans="2:11" ht="15" customHeight="1">
      <c r="B86" s="23">
        <v>2014</v>
      </c>
      <c r="C86" s="25"/>
      <c r="D86" s="3"/>
      <c r="E86" s="21"/>
      <c r="F86" s="3"/>
      <c r="G86" s="21"/>
      <c r="H86" s="3"/>
      <c r="I86" s="3"/>
      <c r="J86" s="20"/>
      <c r="K86" s="27"/>
    </row>
    <row r="87" spans="2:11" ht="15" customHeight="1">
      <c r="B87" s="9" t="s">
        <v>16</v>
      </c>
      <c r="C87" s="25">
        <v>12.517100709999999</v>
      </c>
      <c r="D87" s="3">
        <v>1414.5414381400001</v>
      </c>
      <c r="E87" s="21">
        <v>472.02456716</v>
      </c>
      <c r="F87" s="3">
        <v>100.40296601</v>
      </c>
      <c r="G87" s="21">
        <v>463.67479942</v>
      </c>
      <c r="H87" s="3">
        <v>198.05</v>
      </c>
      <c r="I87" s="3">
        <v>53.059552910000001</v>
      </c>
      <c r="J87" s="20">
        <v>807.48069788000009</v>
      </c>
      <c r="K87" s="27">
        <v>3521.75112223</v>
      </c>
    </row>
    <row r="88" spans="2:11" ht="15" customHeight="1">
      <c r="B88" s="9" t="s">
        <v>15</v>
      </c>
      <c r="C88" s="25">
        <v>12.497316789999999</v>
      </c>
      <c r="D88" s="3">
        <v>1369.82196071</v>
      </c>
      <c r="E88" s="21">
        <v>493.02788731999999</v>
      </c>
      <c r="F88" s="3">
        <v>85.017972330000006</v>
      </c>
      <c r="G88" s="21">
        <v>468.18181828000002</v>
      </c>
      <c r="H88" s="3">
        <v>207.05</v>
      </c>
      <c r="I88" s="3">
        <v>53.41137749</v>
      </c>
      <c r="J88" s="20">
        <v>862.90215059000002</v>
      </c>
      <c r="K88" s="27">
        <v>3551.9104835100002</v>
      </c>
    </row>
    <row r="89" spans="2:11" ht="15" customHeight="1">
      <c r="B89" s="9" t="s">
        <v>14</v>
      </c>
      <c r="C89" s="25">
        <v>13.455855339999999</v>
      </c>
      <c r="D89" s="3">
        <v>1321.13833464</v>
      </c>
      <c r="E89" s="21">
        <v>619.38726651000002</v>
      </c>
      <c r="F89" s="3">
        <v>201.39435447</v>
      </c>
      <c r="G89" s="21">
        <v>677.90322779999997</v>
      </c>
      <c r="H89" s="3">
        <v>217.05</v>
      </c>
      <c r="I89" s="3">
        <v>53.41137749</v>
      </c>
      <c r="J89" s="20">
        <v>917.78759384</v>
      </c>
      <c r="K89" s="27">
        <v>4021.52801009</v>
      </c>
    </row>
    <row r="90" spans="2:11" ht="15" customHeight="1">
      <c r="B90" s="9" t="s">
        <v>13</v>
      </c>
      <c r="C90" s="25">
        <v>8.2025330000000007</v>
      </c>
      <c r="D90" s="3">
        <v>1349.0429839999999</v>
      </c>
      <c r="E90" s="21">
        <v>726.43824800000004</v>
      </c>
      <c r="F90" s="3">
        <v>164.31190000000001</v>
      </c>
      <c r="G90" s="21">
        <v>644.512789</v>
      </c>
      <c r="H90" s="3">
        <v>220.55</v>
      </c>
      <c r="I90" s="3">
        <v>53.41137749</v>
      </c>
      <c r="J90" s="20">
        <v>1001.24542</v>
      </c>
      <c r="K90" s="27">
        <v>4167.7152550000001</v>
      </c>
    </row>
    <row r="91" spans="2:11" ht="15" customHeight="1">
      <c r="B91" s="9" t="s">
        <v>12</v>
      </c>
      <c r="C91" s="25">
        <v>8.1983903599999994</v>
      </c>
      <c r="D91" s="3">
        <v>1319.75924734</v>
      </c>
      <c r="E91" s="21">
        <v>646.75292435999995</v>
      </c>
      <c r="F91" s="3">
        <v>93.523026790000003</v>
      </c>
      <c r="G91" s="21">
        <v>824.08896912</v>
      </c>
      <c r="H91" s="3">
        <v>214.55</v>
      </c>
      <c r="I91" s="3">
        <v>53.41137749</v>
      </c>
      <c r="J91" s="20">
        <v>1001.1684116499999</v>
      </c>
      <c r="K91" s="27">
        <v>4161.4523471100001</v>
      </c>
    </row>
    <row r="92" spans="2:11" ht="15" customHeight="1">
      <c r="B92" s="9" t="s">
        <v>11</v>
      </c>
      <c r="C92" s="25">
        <v>8.3604039599999993</v>
      </c>
      <c r="D92" s="3">
        <v>1316.3286135300002</v>
      </c>
      <c r="E92" s="21">
        <v>700.7349021</v>
      </c>
      <c r="F92" s="3">
        <v>91.939116069999997</v>
      </c>
      <c r="G92" s="21">
        <v>849.88274147000004</v>
      </c>
      <c r="H92" s="3">
        <v>220.05</v>
      </c>
      <c r="I92" s="3">
        <v>53.41137749</v>
      </c>
      <c r="J92" s="20">
        <v>1070.2173930500001</v>
      </c>
      <c r="K92" s="27">
        <v>4310.9245476699998</v>
      </c>
    </row>
    <row r="93" spans="2:11" ht="15" customHeight="1">
      <c r="B93" s="9" t="s">
        <v>8</v>
      </c>
      <c r="C93" s="25">
        <v>8.3519199700000009</v>
      </c>
      <c r="D93" s="3">
        <v>1271.71071218</v>
      </c>
      <c r="E93" s="21">
        <v>676.11493741000004</v>
      </c>
      <c r="F93" s="3">
        <v>75.03544934</v>
      </c>
      <c r="G93" s="21">
        <v>492.96673399999997</v>
      </c>
      <c r="H93" s="3">
        <v>208.05</v>
      </c>
      <c r="I93" s="3">
        <v>53.41137749</v>
      </c>
      <c r="J93" s="20">
        <v>1066.52746643</v>
      </c>
      <c r="K93" s="27">
        <v>3852.1685968199999</v>
      </c>
    </row>
    <row r="94" spans="2:11" ht="15" customHeight="1">
      <c r="B94" s="9" t="s">
        <v>17</v>
      </c>
      <c r="C94" s="25">
        <v>8.3046538000000005</v>
      </c>
      <c r="D94" s="3">
        <v>1290.9843858199999</v>
      </c>
      <c r="E94" s="21">
        <v>678.92700635000006</v>
      </c>
      <c r="F94" s="3">
        <v>80.24227861</v>
      </c>
      <c r="G94" s="21">
        <v>492.00682738</v>
      </c>
      <c r="H94" s="3">
        <v>192.05</v>
      </c>
      <c r="I94" s="3">
        <v>53.41137749</v>
      </c>
      <c r="J94" s="20">
        <v>1074.0165396</v>
      </c>
      <c r="K94" s="27">
        <v>3869.9430690499998</v>
      </c>
    </row>
    <row r="95" spans="2:11" ht="15" customHeight="1">
      <c r="B95" s="9" t="s">
        <v>18</v>
      </c>
      <c r="C95" s="25">
        <v>8.3051849799999999</v>
      </c>
      <c r="D95" s="3">
        <v>1383.4635584100001</v>
      </c>
      <c r="E95" s="21">
        <v>657.02871130000005</v>
      </c>
      <c r="F95" s="3">
        <v>93.451009929999998</v>
      </c>
      <c r="G95" s="21">
        <v>657.35616588000005</v>
      </c>
      <c r="H95" s="3">
        <v>207.05</v>
      </c>
      <c r="I95" s="3">
        <v>53.41137749</v>
      </c>
      <c r="J95" s="20">
        <v>1102.7688928300001</v>
      </c>
      <c r="K95" s="27">
        <v>4162.8349008200003</v>
      </c>
    </row>
    <row r="96" spans="2:11" ht="15" customHeight="1">
      <c r="B96" s="9" t="s">
        <v>7</v>
      </c>
      <c r="C96" s="25">
        <v>8.2758656100000003</v>
      </c>
      <c r="D96" s="3">
        <v>1330.0354609800002</v>
      </c>
      <c r="E96" s="21">
        <v>664.45571164</v>
      </c>
      <c r="F96" s="3">
        <v>74.134285160000005</v>
      </c>
      <c r="G96" s="21">
        <v>487.77351326000002</v>
      </c>
      <c r="H96" s="3">
        <v>328.05</v>
      </c>
      <c r="I96" s="3">
        <v>53.41137749</v>
      </c>
      <c r="J96" s="20">
        <v>1068.42236447</v>
      </c>
      <c r="K96" s="27">
        <v>4014.55857861</v>
      </c>
    </row>
    <row r="97" spans="2:11" ht="15" customHeight="1">
      <c r="B97" s="9" t="s">
        <v>6</v>
      </c>
      <c r="C97" s="25">
        <v>5.9600410500000001</v>
      </c>
      <c r="D97" s="3">
        <v>1346.8131437900001</v>
      </c>
      <c r="E97" s="21">
        <v>691.86874603000001</v>
      </c>
      <c r="F97" s="3">
        <v>113.0357774</v>
      </c>
      <c r="G97" s="21">
        <v>523.59306256000002</v>
      </c>
      <c r="H97" s="3">
        <v>323.55</v>
      </c>
      <c r="I97" s="3">
        <v>53.41137749</v>
      </c>
      <c r="J97" s="20">
        <v>1076.7236768100001</v>
      </c>
      <c r="K97" s="27">
        <v>4134.9558251300004</v>
      </c>
    </row>
    <row r="98" spans="2:11" ht="15" customHeight="1">
      <c r="B98" s="9" t="s">
        <v>5</v>
      </c>
      <c r="C98" s="25">
        <v>4.5470718100000003</v>
      </c>
      <c r="D98" s="3">
        <v>1400.2324447599999</v>
      </c>
      <c r="E98" s="21">
        <v>837.40530468999998</v>
      </c>
      <c r="F98" s="3">
        <v>105.51605051</v>
      </c>
      <c r="G98" s="21">
        <v>518.90145116999997</v>
      </c>
      <c r="H98" s="3">
        <v>411.32</v>
      </c>
      <c r="I98" s="3">
        <v>53.41137749</v>
      </c>
      <c r="J98" s="20">
        <v>995.00661007000008</v>
      </c>
      <c r="K98" s="27">
        <v>4326.3403104999998</v>
      </c>
    </row>
    <row r="99" spans="2:11" ht="15" customHeight="1">
      <c r="B99" s="77">
        <v>2015</v>
      </c>
      <c r="C99" s="25"/>
      <c r="D99" s="3"/>
      <c r="E99" s="21"/>
      <c r="F99" s="3"/>
      <c r="G99" s="21"/>
      <c r="H99" s="3"/>
      <c r="I99" s="3"/>
      <c r="J99" s="20"/>
      <c r="K99" s="27"/>
    </row>
    <row r="100" spans="2:11" ht="15" customHeight="1">
      <c r="B100" s="9" t="s">
        <v>16</v>
      </c>
      <c r="C100" s="25">
        <v>4.5458533499999998</v>
      </c>
      <c r="D100" s="3">
        <v>1397.3053669999999</v>
      </c>
      <c r="E100" s="21">
        <v>788.63619413000004</v>
      </c>
      <c r="F100" s="3">
        <v>74.372087899999997</v>
      </c>
      <c r="G100" s="21">
        <v>521.55426570999998</v>
      </c>
      <c r="H100" s="3">
        <v>295.37</v>
      </c>
      <c r="I100" s="3">
        <v>55.461137489999999</v>
      </c>
      <c r="J100" s="20">
        <v>1116.32984964</v>
      </c>
      <c r="K100" s="27">
        <v>4253.57475522</v>
      </c>
    </row>
    <row r="101" spans="2:11" ht="15" customHeight="1">
      <c r="B101" s="9" t="s">
        <v>15</v>
      </c>
      <c r="C101" s="25">
        <v>4.5427842399999996</v>
      </c>
      <c r="D101" s="3">
        <v>1358.6611943800001</v>
      </c>
      <c r="E101" s="21">
        <v>822.48580932000004</v>
      </c>
      <c r="F101" s="3">
        <v>92.235908280000004</v>
      </c>
      <c r="G101" s="21">
        <v>543.20374826</v>
      </c>
      <c r="H101" s="3">
        <v>294.47000000000003</v>
      </c>
      <c r="I101" s="3">
        <v>53.41137749</v>
      </c>
      <c r="J101" s="20">
        <v>1136.58711672</v>
      </c>
      <c r="K101" s="27">
        <v>4305.5979386899999</v>
      </c>
    </row>
    <row r="102" spans="2:11" ht="15" customHeight="1">
      <c r="B102" s="9" t="s">
        <v>14</v>
      </c>
      <c r="C102" s="25">
        <v>5.01832323</v>
      </c>
      <c r="D102" s="3">
        <v>1347.2805136700001</v>
      </c>
      <c r="E102" s="21">
        <v>834.81222754999999</v>
      </c>
      <c r="F102" s="3">
        <v>124.19307409</v>
      </c>
      <c r="G102" s="21">
        <v>545.03324768000004</v>
      </c>
      <c r="H102" s="3">
        <v>368.47</v>
      </c>
      <c r="I102" s="3">
        <v>53.41137749</v>
      </c>
      <c r="J102" s="20">
        <v>1132.8203968400001</v>
      </c>
      <c r="K102" s="27">
        <v>4411.0391605499999</v>
      </c>
    </row>
    <row r="103" spans="2:11" ht="15" customHeight="1">
      <c r="B103" s="9" t="s">
        <v>13</v>
      </c>
      <c r="C103" s="25">
        <v>5.0087709599999997</v>
      </c>
      <c r="D103" s="3">
        <v>1431.4715919</v>
      </c>
      <c r="E103" s="21">
        <v>873.65794075999997</v>
      </c>
      <c r="F103" s="3">
        <v>130.26145961</v>
      </c>
      <c r="G103" s="21">
        <v>541.38405951000004</v>
      </c>
      <c r="H103" s="3">
        <v>370.47</v>
      </c>
      <c r="I103" s="3">
        <v>53.41137749</v>
      </c>
      <c r="J103" s="20">
        <v>1130.8804339200001</v>
      </c>
      <c r="K103" s="27">
        <v>4536.5456341500003</v>
      </c>
    </row>
    <row r="104" spans="2:11" ht="15" customHeight="1">
      <c r="B104" s="9" t="s">
        <v>12</v>
      </c>
      <c r="C104" s="25">
        <v>4.9749001499999999</v>
      </c>
      <c r="D104" s="3">
        <v>1501.07854591</v>
      </c>
      <c r="E104" s="21">
        <v>884.73275239999998</v>
      </c>
      <c r="F104" s="3">
        <v>129.78565558</v>
      </c>
      <c r="G104" s="21">
        <v>556.18899011999997</v>
      </c>
      <c r="H104" s="3">
        <v>365.47</v>
      </c>
      <c r="I104" s="3">
        <v>53.41137749</v>
      </c>
      <c r="J104" s="20">
        <v>1200.78125729</v>
      </c>
      <c r="K104" s="27">
        <v>4696.4234789399998</v>
      </c>
    </row>
    <row r="105" spans="2:11" ht="15" customHeight="1">
      <c r="B105" s="9" t="s">
        <v>11</v>
      </c>
      <c r="C105" s="25">
        <v>4.7141998000000003</v>
      </c>
      <c r="D105" s="3">
        <v>1525.1099783299999</v>
      </c>
      <c r="E105" s="21">
        <v>910.15667882000002</v>
      </c>
      <c r="F105" s="3">
        <v>124.59083056</v>
      </c>
      <c r="G105" s="21">
        <v>535.07898798999997</v>
      </c>
      <c r="H105" s="3">
        <v>208.47</v>
      </c>
      <c r="I105" s="3">
        <v>53.41137749</v>
      </c>
      <c r="J105" s="20">
        <v>1227.5074133599999</v>
      </c>
      <c r="K105" s="27">
        <v>4589.0394663500001</v>
      </c>
    </row>
    <row r="106" spans="2:11" ht="15" customHeight="1">
      <c r="B106" s="9" t="s">
        <v>8</v>
      </c>
      <c r="C106" s="25">
        <v>4.6891846599999996</v>
      </c>
      <c r="D106" s="3">
        <v>1472.12628208</v>
      </c>
      <c r="E106" s="21">
        <v>924.48074280000003</v>
      </c>
      <c r="F106" s="3">
        <v>122.12211864</v>
      </c>
      <c r="G106" s="21">
        <v>516.34368202999997</v>
      </c>
      <c r="H106" s="3">
        <v>196.47</v>
      </c>
      <c r="I106" s="3">
        <v>53.41137749</v>
      </c>
      <c r="J106" s="20">
        <v>1212.54140147</v>
      </c>
      <c r="K106" s="27">
        <v>4502.1847891699999</v>
      </c>
    </row>
    <row r="107" spans="2:11" ht="15" customHeight="1">
      <c r="B107" s="9" t="s">
        <v>17</v>
      </c>
      <c r="C107" s="25">
        <v>4.6825887899999996</v>
      </c>
      <c r="D107" s="3">
        <v>1457.71095629</v>
      </c>
      <c r="E107" s="21">
        <v>910.92972895000003</v>
      </c>
      <c r="F107" s="3">
        <v>122.09420317</v>
      </c>
      <c r="G107" s="21">
        <v>524.85541429</v>
      </c>
      <c r="H107" s="3">
        <v>187.82</v>
      </c>
      <c r="I107" s="3">
        <v>53.41137749</v>
      </c>
      <c r="J107" s="20">
        <v>1220.1142628600001</v>
      </c>
      <c r="K107" s="27">
        <v>4481.6185318400003</v>
      </c>
    </row>
    <row r="108" spans="2:11" ht="15" customHeight="1">
      <c r="B108" s="9" t="s">
        <v>18</v>
      </c>
      <c r="C108" s="25">
        <v>4.4760907400000001</v>
      </c>
      <c r="D108" s="3">
        <v>1485.7262637499998</v>
      </c>
      <c r="E108" s="21">
        <v>929.14464083999997</v>
      </c>
      <c r="F108" s="3">
        <v>121.51526837</v>
      </c>
      <c r="G108" s="21">
        <v>531.47385995000002</v>
      </c>
      <c r="H108" s="3">
        <v>197.32</v>
      </c>
      <c r="I108" s="3">
        <v>53.41137749</v>
      </c>
      <c r="J108" s="20">
        <v>1268.3118210800001</v>
      </c>
      <c r="K108" s="27">
        <v>4591.3793222200002</v>
      </c>
    </row>
    <row r="109" spans="2:11" ht="15" customHeight="1">
      <c r="B109" s="9" t="s">
        <v>7</v>
      </c>
      <c r="C109" s="25">
        <v>4.4707558000000001</v>
      </c>
      <c r="D109" s="3">
        <v>1500.34623672</v>
      </c>
      <c r="E109" s="21">
        <v>939.00381326000002</v>
      </c>
      <c r="F109" s="3">
        <v>124.84996897000001</v>
      </c>
      <c r="G109" s="21">
        <v>525.33653948999995</v>
      </c>
      <c r="H109" s="3">
        <v>136.32</v>
      </c>
      <c r="I109" s="3">
        <v>53.41137749</v>
      </c>
      <c r="J109" s="20">
        <v>1189.1329940800001</v>
      </c>
      <c r="K109" s="27">
        <v>4472.8716858099997</v>
      </c>
    </row>
    <row r="110" spans="2:11" ht="15" customHeight="1">
      <c r="B110" s="9" t="s">
        <v>6</v>
      </c>
      <c r="C110" s="25">
        <v>4.4624555700000004</v>
      </c>
      <c r="D110" s="3">
        <v>1472.56440152</v>
      </c>
      <c r="E110" s="21">
        <v>945.22036036999998</v>
      </c>
      <c r="F110" s="3">
        <v>121.17912269999999</v>
      </c>
      <c r="G110" s="21">
        <v>519.41850727999997</v>
      </c>
      <c r="H110" s="3">
        <v>123.97</v>
      </c>
      <c r="I110" s="3">
        <v>53.41137749</v>
      </c>
      <c r="J110" s="20">
        <v>1198.6542272499998</v>
      </c>
      <c r="K110" s="27">
        <v>4438.8804521800002</v>
      </c>
    </row>
    <row r="111" spans="2:11" ht="15" customHeight="1">
      <c r="B111" s="9" t="s">
        <v>5</v>
      </c>
      <c r="C111" s="25">
        <v>4.4973651800000001</v>
      </c>
      <c r="D111" s="3">
        <v>1478.1160849999999</v>
      </c>
      <c r="E111" s="21">
        <v>945.65246127</v>
      </c>
      <c r="F111" s="3">
        <v>157.55675052000001</v>
      </c>
      <c r="G111" s="21">
        <v>527.56060004000005</v>
      </c>
      <c r="H111" s="3">
        <v>114.97</v>
      </c>
      <c r="I111" s="3">
        <v>53.41137749</v>
      </c>
      <c r="J111" s="20">
        <v>1224.35692217</v>
      </c>
      <c r="K111" s="27">
        <v>4506.1215616700001</v>
      </c>
    </row>
    <row r="112" spans="2:11" ht="15" customHeight="1">
      <c r="B112" s="77">
        <v>2016</v>
      </c>
      <c r="C112" s="25"/>
      <c r="D112" s="3"/>
      <c r="E112" s="21"/>
      <c r="F112" s="3"/>
      <c r="G112" s="21"/>
      <c r="H112" s="3"/>
      <c r="I112" s="3"/>
      <c r="J112" s="20"/>
      <c r="K112" s="27"/>
    </row>
    <row r="113" spans="2:11" ht="15" customHeight="1">
      <c r="B113" s="9" t="s">
        <v>16</v>
      </c>
      <c r="C113" s="25">
        <v>4.4935830000000001</v>
      </c>
      <c r="D113" s="3">
        <v>1441.33441257</v>
      </c>
      <c r="E113" s="21">
        <v>1027.61661097</v>
      </c>
      <c r="F113" s="3">
        <v>115.20706881</v>
      </c>
      <c r="G113" s="21">
        <v>531.22081206999997</v>
      </c>
      <c r="H113" s="3">
        <v>114.97</v>
      </c>
      <c r="I113" s="3">
        <v>53.41137749</v>
      </c>
      <c r="J113" s="20">
        <v>1213.0964635799999</v>
      </c>
      <c r="K113" s="27">
        <v>4501.3503284899998</v>
      </c>
    </row>
    <row r="114" spans="2:11" ht="15" customHeight="1">
      <c r="B114" s="9" t="s">
        <v>15</v>
      </c>
      <c r="C114" s="25">
        <v>4.4893392700000003</v>
      </c>
      <c r="D114" s="3">
        <v>1436.02888001</v>
      </c>
      <c r="E114" s="21">
        <v>1044.1016505800001</v>
      </c>
      <c r="F114" s="3">
        <v>90.880446539999994</v>
      </c>
      <c r="G114" s="21">
        <v>607.06404932999999</v>
      </c>
      <c r="H114" s="3">
        <v>101.07</v>
      </c>
      <c r="I114" s="3">
        <v>53.41137749</v>
      </c>
      <c r="J114" s="20">
        <v>1224.1527502900001</v>
      </c>
      <c r="K114" s="27">
        <v>4561.1984935099999</v>
      </c>
    </row>
    <row r="115" spans="2:11" ht="15" customHeight="1">
      <c r="B115" s="9" t="s">
        <v>14</v>
      </c>
      <c r="C115" s="25">
        <v>4.99758338</v>
      </c>
      <c r="D115" s="3">
        <v>1461.59792728</v>
      </c>
      <c r="E115" s="21">
        <v>1031.7344476400001</v>
      </c>
      <c r="F115" s="3">
        <v>95.096147520000002</v>
      </c>
      <c r="G115" s="21">
        <v>564.93898966999996</v>
      </c>
      <c r="H115" s="3">
        <v>99.37</v>
      </c>
      <c r="I115" s="3">
        <v>53.41137749</v>
      </c>
      <c r="J115" s="20">
        <v>1262.1016461499999</v>
      </c>
      <c r="K115" s="27">
        <v>4573.2481191300003</v>
      </c>
    </row>
    <row r="116" spans="2:11" ht="15" customHeight="1">
      <c r="B116" s="9" t="s">
        <v>13</v>
      </c>
      <c r="C116" s="25">
        <v>4.9674809599999996</v>
      </c>
      <c r="D116" s="3">
        <v>1486.1597639400002</v>
      </c>
      <c r="E116" s="21">
        <v>1028.0818679399999</v>
      </c>
      <c r="F116" s="3">
        <v>95.431533490000007</v>
      </c>
      <c r="G116" s="21">
        <v>565.51037129999997</v>
      </c>
      <c r="H116" s="3">
        <v>95.37</v>
      </c>
      <c r="I116" s="3">
        <v>53.41137749</v>
      </c>
      <c r="J116" s="20">
        <v>1285.7830233100001</v>
      </c>
      <c r="K116" s="27">
        <v>4614.7154184299998</v>
      </c>
    </row>
    <row r="117" spans="2:11" ht="15" customHeight="1">
      <c r="B117" s="9" t="s">
        <v>12</v>
      </c>
      <c r="C117" s="25">
        <v>4.9521556999999996</v>
      </c>
      <c r="D117" s="3">
        <v>1542.2508050200001</v>
      </c>
      <c r="E117" s="21">
        <v>1022.13700476</v>
      </c>
      <c r="F117" s="3">
        <v>94.699539490000006</v>
      </c>
      <c r="G117" s="21">
        <v>570.08793864999996</v>
      </c>
      <c r="H117" s="3">
        <v>91.27</v>
      </c>
      <c r="I117" s="3">
        <v>53.41137749</v>
      </c>
      <c r="J117" s="20">
        <v>1306.13819556</v>
      </c>
      <c r="K117" s="27">
        <v>4684.9470166700003</v>
      </c>
    </row>
    <row r="118" spans="2:11" ht="15" customHeight="1">
      <c r="B118" s="9" t="s">
        <v>11</v>
      </c>
      <c r="C118" s="25">
        <v>5.4209962100000002</v>
      </c>
      <c r="D118" s="3">
        <v>1564.7826650100001</v>
      </c>
      <c r="E118" s="21">
        <v>1020.57006012</v>
      </c>
      <c r="F118" s="3">
        <v>90.140379980000006</v>
      </c>
      <c r="G118" s="21">
        <v>659.17740242000002</v>
      </c>
      <c r="H118" s="3">
        <v>91.57</v>
      </c>
      <c r="I118" s="3">
        <v>162.25961745000001</v>
      </c>
      <c r="J118" s="20">
        <v>1292.7768759000001</v>
      </c>
      <c r="K118" s="27">
        <v>4886.6979970900002</v>
      </c>
    </row>
    <row r="119" spans="2:11" ht="15" customHeight="1">
      <c r="B119" s="9" t="s">
        <v>8</v>
      </c>
      <c r="C119" s="25">
        <v>5.4143279800000004</v>
      </c>
      <c r="D119" s="3">
        <v>1570.4928141800001</v>
      </c>
      <c r="E119" s="21">
        <v>1021.54621853</v>
      </c>
      <c r="F119" s="3">
        <v>88.201115999999999</v>
      </c>
      <c r="G119" s="21">
        <v>681.29519936999998</v>
      </c>
      <c r="H119" s="3">
        <v>68.569999999999993</v>
      </c>
      <c r="I119" s="3">
        <v>53.41137749</v>
      </c>
      <c r="J119" s="20">
        <v>1288.02530972</v>
      </c>
      <c r="K119" s="27">
        <v>4776.9563632700001</v>
      </c>
    </row>
    <row r="120" spans="2:11" ht="15" customHeight="1">
      <c r="B120" s="9" t="s">
        <v>17</v>
      </c>
      <c r="C120" s="25">
        <v>5.4131733500000001</v>
      </c>
      <c r="D120" s="3">
        <v>1575.9531918100001</v>
      </c>
      <c r="E120" s="21">
        <v>1021.61782885</v>
      </c>
      <c r="F120" s="3">
        <v>92.480714559999996</v>
      </c>
      <c r="G120" s="21">
        <v>664.37086468999996</v>
      </c>
      <c r="H120" s="3">
        <v>69.569999999999993</v>
      </c>
      <c r="I120" s="3">
        <v>206.04540914</v>
      </c>
      <c r="J120" s="20">
        <v>1290.2145624699999</v>
      </c>
      <c r="K120" s="27">
        <v>4925.6657448699998</v>
      </c>
    </row>
    <row r="121" spans="2:11" ht="15" customHeight="1">
      <c r="B121" s="9" t="s">
        <v>18</v>
      </c>
      <c r="C121" s="25">
        <v>5.39741581</v>
      </c>
      <c r="D121" s="3">
        <v>1536.74038206</v>
      </c>
      <c r="E121" s="21">
        <v>1013.80480915</v>
      </c>
      <c r="F121" s="3">
        <v>85.567362639999999</v>
      </c>
      <c r="G121" s="21">
        <v>642.97806778999995</v>
      </c>
      <c r="H121" s="3">
        <v>64.569999999999993</v>
      </c>
      <c r="I121" s="3">
        <v>454.67774786000001</v>
      </c>
      <c r="J121" s="20">
        <v>1309.4840045000001</v>
      </c>
      <c r="K121" s="27">
        <v>5113.2197898100003</v>
      </c>
    </row>
    <row r="122" spans="2:11" ht="15" customHeight="1">
      <c r="B122" s="9" t="s">
        <v>7</v>
      </c>
      <c r="C122" s="25">
        <v>5.3878444500000002</v>
      </c>
      <c r="D122" s="3">
        <v>1532.12885364</v>
      </c>
      <c r="E122" s="21">
        <v>997.59126931000003</v>
      </c>
      <c r="F122" s="3">
        <v>135.79812633</v>
      </c>
      <c r="G122" s="21">
        <v>633.45780830000001</v>
      </c>
      <c r="H122" s="3">
        <v>51.57</v>
      </c>
      <c r="I122" s="3">
        <v>667.58640014000002</v>
      </c>
      <c r="J122" s="20">
        <v>1257.1541881600001</v>
      </c>
      <c r="K122" s="27">
        <v>5280.6744903299996</v>
      </c>
    </row>
    <row r="123" spans="2:11" ht="15" customHeight="1">
      <c r="B123" s="9" t="s">
        <v>6</v>
      </c>
      <c r="C123" s="25">
        <v>5.38528553</v>
      </c>
      <c r="D123" s="3">
        <v>1597.3121233099998</v>
      </c>
      <c r="E123" s="21">
        <v>997.31073028000003</v>
      </c>
      <c r="F123" s="3">
        <v>83.77080153</v>
      </c>
      <c r="G123" s="21">
        <v>627.12363397000001</v>
      </c>
      <c r="H123" s="3">
        <v>51.57</v>
      </c>
      <c r="I123" s="3">
        <v>918.26784396000005</v>
      </c>
      <c r="J123" s="20">
        <v>941.92713862000005</v>
      </c>
      <c r="K123" s="27">
        <v>5222.6675572000004</v>
      </c>
    </row>
    <row r="124" spans="2:11" ht="15" customHeight="1">
      <c r="B124" s="9" t="s">
        <v>5</v>
      </c>
      <c r="C124" s="25">
        <v>3.4132353599999998</v>
      </c>
      <c r="D124" s="3">
        <v>1637.7551936599998</v>
      </c>
      <c r="E124" s="21">
        <v>983.4448347</v>
      </c>
      <c r="F124" s="3">
        <v>181.83350775</v>
      </c>
      <c r="G124" s="21">
        <v>647.22938978000002</v>
      </c>
      <c r="H124" s="3">
        <v>54.57</v>
      </c>
      <c r="I124" s="3">
        <v>1072.86401761</v>
      </c>
      <c r="J124" s="20">
        <v>953.75447423999992</v>
      </c>
      <c r="K124" s="27">
        <v>5534.8646531000004</v>
      </c>
    </row>
    <row r="125" spans="2:11" ht="15" customHeight="1">
      <c r="B125" s="77">
        <v>2017</v>
      </c>
      <c r="C125" s="25"/>
      <c r="D125" s="3"/>
      <c r="E125" s="21"/>
      <c r="F125" s="3"/>
      <c r="G125" s="21"/>
      <c r="H125" s="3"/>
      <c r="I125" s="3"/>
      <c r="J125" s="20"/>
      <c r="K125" s="27"/>
    </row>
    <row r="126" spans="2:11" ht="15" customHeight="1">
      <c r="B126" s="9" t="s">
        <v>16</v>
      </c>
      <c r="C126" s="25">
        <v>3.4132353599999998</v>
      </c>
      <c r="D126" s="3">
        <v>1641.2452382199999</v>
      </c>
      <c r="E126" s="21">
        <v>927.54585979000001</v>
      </c>
      <c r="F126" s="3">
        <v>86.462553400000004</v>
      </c>
      <c r="G126" s="21">
        <v>643.71478807000005</v>
      </c>
      <c r="H126" s="3">
        <v>54.57</v>
      </c>
      <c r="I126" s="3">
        <v>1320.36605654</v>
      </c>
      <c r="J126" s="20">
        <v>942.61199252000006</v>
      </c>
      <c r="K126" s="27">
        <v>5619.9297238999998</v>
      </c>
    </row>
    <row r="127" spans="2:11" ht="15" customHeight="1">
      <c r="B127" s="9" t="s">
        <v>15</v>
      </c>
      <c r="C127" s="25">
        <v>3.4132353599999998</v>
      </c>
      <c r="D127" s="3">
        <v>1627.8899151099999</v>
      </c>
      <c r="E127" s="21">
        <v>812.68556934000003</v>
      </c>
      <c r="F127" s="3">
        <v>60.126411150000003</v>
      </c>
      <c r="G127" s="21">
        <v>636.16833027999996</v>
      </c>
      <c r="H127" s="3">
        <v>57.07</v>
      </c>
      <c r="I127" s="3">
        <v>1672.6225033400001</v>
      </c>
      <c r="J127" s="20">
        <v>1043.5916784200001</v>
      </c>
      <c r="K127" s="27">
        <v>5913.5676430000003</v>
      </c>
    </row>
    <row r="128" spans="2:11" ht="15" customHeight="1">
      <c r="B128" s="9" t="s">
        <v>14</v>
      </c>
      <c r="C128" s="25">
        <v>3.6108869800000001</v>
      </c>
      <c r="D128" s="3">
        <v>1612.93714344</v>
      </c>
      <c r="E128" s="21">
        <v>790.61802001000001</v>
      </c>
      <c r="F128" s="3">
        <v>45.5382344</v>
      </c>
      <c r="G128" s="21">
        <v>584.73102219999998</v>
      </c>
      <c r="H128" s="3">
        <v>91.31</v>
      </c>
      <c r="I128" s="3">
        <v>2653.4355521699999</v>
      </c>
      <c r="J128" s="20">
        <v>1043.2445157299999</v>
      </c>
      <c r="K128" s="27">
        <v>6825.4253749299996</v>
      </c>
    </row>
    <row r="129" spans="2:35" ht="15" customHeight="1">
      <c r="B129" s="9" t="s">
        <v>13</v>
      </c>
      <c r="C129" s="25">
        <v>3.6108869800000001</v>
      </c>
      <c r="D129" s="3">
        <v>1609.0107073299998</v>
      </c>
      <c r="E129" s="21">
        <v>768.08450729000003</v>
      </c>
      <c r="F129" s="3">
        <v>46.141895839999997</v>
      </c>
      <c r="G129" s="21">
        <v>576.37993875999996</v>
      </c>
      <c r="H129" s="3">
        <v>91.31</v>
      </c>
      <c r="I129" s="3">
        <v>2720.6981460299999</v>
      </c>
      <c r="J129" s="20">
        <v>1043.9075577699998</v>
      </c>
      <c r="K129" s="27">
        <v>6859.1436400000002</v>
      </c>
    </row>
    <row r="130" spans="2:35" ht="15" customHeight="1">
      <c r="B130" s="9" t="s">
        <v>12</v>
      </c>
      <c r="C130" s="25">
        <v>3.6108869800000001</v>
      </c>
      <c r="D130" s="3">
        <v>1625.0851004799999</v>
      </c>
      <c r="E130" s="21">
        <v>761.60689568999999</v>
      </c>
      <c r="F130" s="3">
        <v>41.759155460000002</v>
      </c>
      <c r="G130" s="21">
        <v>592.82527677999997</v>
      </c>
      <c r="H130" s="3">
        <v>91.31</v>
      </c>
      <c r="I130" s="3">
        <v>2671.0920698899999</v>
      </c>
      <c r="J130" s="20">
        <v>1062.16086167</v>
      </c>
      <c r="K130" s="27">
        <v>6849.4502469500003</v>
      </c>
    </row>
    <row r="131" spans="2:35" ht="15" customHeight="1">
      <c r="B131" s="9" t="s">
        <v>11</v>
      </c>
      <c r="C131" s="25">
        <v>3.3879293700000002</v>
      </c>
      <c r="D131" s="3">
        <v>1628.4312361499999</v>
      </c>
      <c r="E131" s="21">
        <v>744.92991486000005</v>
      </c>
      <c r="F131" s="3">
        <v>40.45555444</v>
      </c>
      <c r="G131" s="21">
        <v>617.01727877999997</v>
      </c>
      <c r="H131" s="3">
        <v>91.31</v>
      </c>
      <c r="I131" s="3">
        <v>3325.67306168</v>
      </c>
      <c r="J131" s="20">
        <v>1078.50046206</v>
      </c>
      <c r="K131" s="27">
        <v>7529.7054373399997</v>
      </c>
    </row>
    <row r="132" spans="2:35" ht="15" customHeight="1">
      <c r="B132" s="9" t="s">
        <v>8</v>
      </c>
      <c r="C132" s="25">
        <v>3.3879293700000002</v>
      </c>
      <c r="D132" s="3">
        <v>1606.7528553700001</v>
      </c>
      <c r="E132" s="21">
        <v>740.07671746999995</v>
      </c>
      <c r="F132" s="3">
        <v>49.31095011</v>
      </c>
      <c r="G132" s="21">
        <v>668.52021945000001</v>
      </c>
      <c r="H132" s="3">
        <v>91.31</v>
      </c>
      <c r="I132" s="3">
        <v>3125.7370675400002</v>
      </c>
      <c r="J132" s="20">
        <v>1098.06576664</v>
      </c>
      <c r="K132" s="27">
        <v>7383.16150595</v>
      </c>
    </row>
    <row r="133" spans="2:35" ht="15" customHeight="1">
      <c r="B133" s="9" t="s">
        <v>17</v>
      </c>
      <c r="C133" s="25">
        <v>3.3879293700000002</v>
      </c>
      <c r="D133" s="3">
        <v>1631.9067514999999</v>
      </c>
      <c r="E133" s="21">
        <v>740.17245194999998</v>
      </c>
      <c r="F133" s="3">
        <v>49.144466880000003</v>
      </c>
      <c r="G133" s="21">
        <v>648.98787196000001</v>
      </c>
      <c r="H133" s="3">
        <v>91.31</v>
      </c>
      <c r="I133" s="3">
        <v>3462.3607928299998</v>
      </c>
      <c r="J133" s="20">
        <v>1095.5850169100001</v>
      </c>
      <c r="K133" s="27">
        <v>7722.8552814000004</v>
      </c>
    </row>
    <row r="134" spans="2:35" ht="15" customHeight="1">
      <c r="B134" s="9" t="s">
        <v>18</v>
      </c>
      <c r="C134" s="25">
        <v>3.3875563500000001</v>
      </c>
      <c r="D134" s="3">
        <v>1621.8458929100002</v>
      </c>
      <c r="E134" s="21">
        <v>731.88183264999998</v>
      </c>
      <c r="F134" s="3">
        <v>26.20891275</v>
      </c>
      <c r="G134" s="21">
        <v>619.01864656999999</v>
      </c>
      <c r="H134" s="3">
        <v>91.31</v>
      </c>
      <c r="I134" s="3">
        <v>3559.8386882</v>
      </c>
      <c r="J134" s="20">
        <v>1106.85504756</v>
      </c>
      <c r="K134" s="27">
        <v>7760.3465769900004</v>
      </c>
    </row>
    <row r="135" spans="2:35" ht="15" customHeight="1">
      <c r="B135" s="9" t="s">
        <v>7</v>
      </c>
      <c r="C135" s="25">
        <v>3.3875563500000001</v>
      </c>
      <c r="D135" s="3">
        <v>1619.9645692400002</v>
      </c>
      <c r="E135" s="21">
        <v>715.89385224</v>
      </c>
      <c r="F135" s="3">
        <v>24.364403979999999</v>
      </c>
      <c r="G135" s="21">
        <v>616.59958645999995</v>
      </c>
      <c r="H135" s="3">
        <v>91.31</v>
      </c>
      <c r="I135" s="3">
        <v>3931.2865326699998</v>
      </c>
      <c r="J135" s="20">
        <v>1091.56428532</v>
      </c>
      <c r="K135" s="27">
        <v>8094.3707862600004</v>
      </c>
    </row>
    <row r="136" spans="2:35" ht="15" customHeight="1">
      <c r="B136" s="9" t="s">
        <v>6</v>
      </c>
      <c r="C136" s="25">
        <v>3.3875563500000001</v>
      </c>
      <c r="D136" s="3">
        <v>1573.4835991700002</v>
      </c>
      <c r="E136" s="21">
        <v>685.11663725999995</v>
      </c>
      <c r="F136" s="3">
        <v>27.132917840000001</v>
      </c>
      <c r="G136" s="21">
        <v>621.91691135999997</v>
      </c>
      <c r="H136" s="3">
        <v>126.31</v>
      </c>
      <c r="I136" s="3">
        <v>3704.1058421500002</v>
      </c>
      <c r="J136" s="20">
        <v>1092.55719802</v>
      </c>
      <c r="K136" s="27">
        <v>7834.0106621499999</v>
      </c>
    </row>
    <row r="137" spans="2:35" ht="15" customHeight="1">
      <c r="B137" s="9" t="s">
        <v>5</v>
      </c>
      <c r="C137" s="25">
        <v>3.36298706</v>
      </c>
      <c r="D137" s="3">
        <v>1573.44922608</v>
      </c>
      <c r="E137" s="21">
        <v>674.6815795</v>
      </c>
      <c r="F137" s="3">
        <v>114.20456175</v>
      </c>
      <c r="G137" s="21">
        <v>630.03741907000006</v>
      </c>
      <c r="H137" s="3">
        <v>113.31</v>
      </c>
      <c r="I137" s="3">
        <v>4392.0313053399996</v>
      </c>
      <c r="J137" s="20">
        <v>1092.1852124699999</v>
      </c>
      <c r="K137" s="27">
        <v>8593.2622912700008</v>
      </c>
    </row>
    <row r="138" spans="2:35" ht="15" customHeight="1">
      <c r="B138" s="77">
        <v>2018</v>
      </c>
      <c r="D138" s="1"/>
      <c r="H138" s="1"/>
      <c r="K138" s="27"/>
    </row>
    <row r="139" spans="2:35" ht="15" customHeight="1">
      <c r="B139" s="9" t="s">
        <v>16</v>
      </c>
      <c r="C139" s="25">
        <v>3.36298706</v>
      </c>
      <c r="D139" s="3">
        <v>1568.9469868399999</v>
      </c>
      <c r="E139" s="21">
        <v>652.51737573000003</v>
      </c>
      <c r="F139" s="3">
        <v>46.356821670000002</v>
      </c>
      <c r="G139" s="21">
        <v>606.97185578000006</v>
      </c>
      <c r="H139" s="3">
        <v>83.31</v>
      </c>
      <c r="I139" s="3">
        <v>3778.5856248599998</v>
      </c>
      <c r="J139" s="20">
        <v>1136.70098811</v>
      </c>
      <c r="K139" s="27">
        <v>7876.7526400500001</v>
      </c>
    </row>
    <row r="140" spans="2:35" ht="15" customHeight="1">
      <c r="B140" s="9" t="s">
        <v>15</v>
      </c>
      <c r="C140" s="25">
        <v>3.36298706</v>
      </c>
      <c r="D140" s="3">
        <v>1567.9384634099999</v>
      </c>
      <c r="E140" s="21">
        <v>643.73862269999995</v>
      </c>
      <c r="F140" s="3">
        <v>62.603761990000002</v>
      </c>
      <c r="G140" s="21">
        <v>615.14803968000001</v>
      </c>
      <c r="H140" s="3">
        <v>83.31</v>
      </c>
      <c r="I140" s="3">
        <v>3670.19063912</v>
      </c>
      <c r="J140" s="20">
        <v>1130.6441616799998</v>
      </c>
      <c r="K140" s="27">
        <v>7776.9366756400004</v>
      </c>
    </row>
    <row r="141" spans="2:35" ht="15" customHeight="1">
      <c r="B141" s="9" t="s">
        <v>14</v>
      </c>
      <c r="C141" s="25">
        <v>3.3437999999999999</v>
      </c>
      <c r="D141" s="3">
        <v>1548.1585</v>
      </c>
      <c r="E141" s="21">
        <v>643.33839999999998</v>
      </c>
      <c r="F141" s="3">
        <v>66.133099999999999</v>
      </c>
      <c r="G141" s="21">
        <v>619.38819999999998</v>
      </c>
      <c r="H141" s="3">
        <v>80.010000000000005</v>
      </c>
      <c r="I141" s="3">
        <v>3860.3838000000001</v>
      </c>
      <c r="J141" s="20">
        <v>1112.0510999999999</v>
      </c>
      <c r="K141" s="27">
        <v>7932.8069999999998</v>
      </c>
      <c r="M141" s="82"/>
      <c r="N141" s="83"/>
      <c r="O141" s="83"/>
      <c r="P141" s="83"/>
      <c r="Q141" s="83"/>
      <c r="R141" s="83"/>
      <c r="S141" s="83"/>
      <c r="T141" s="83"/>
      <c r="U141" s="83"/>
      <c r="V141" s="83"/>
      <c r="X141" s="84"/>
      <c r="Y141" s="84"/>
      <c r="Z141" s="84"/>
      <c r="AA141" s="84"/>
      <c r="AB141" s="84"/>
      <c r="AC141" s="84"/>
      <c r="AD141" s="84"/>
      <c r="AE141" s="84"/>
      <c r="AF141" s="84"/>
      <c r="AG141" s="84"/>
      <c r="AH141" s="84"/>
      <c r="AI141" s="84"/>
    </row>
    <row r="142" spans="2:35" ht="15" customHeight="1">
      <c r="B142" s="9" t="s">
        <v>13</v>
      </c>
      <c r="C142" s="25">
        <v>3.3437999999999999</v>
      </c>
      <c r="D142" s="3">
        <v>1544.9837</v>
      </c>
      <c r="E142" s="21">
        <v>638.31039999999996</v>
      </c>
      <c r="F142" s="3">
        <v>99.124300000000005</v>
      </c>
      <c r="G142" s="21">
        <v>641.0761</v>
      </c>
      <c r="H142" s="3">
        <v>80.010000000000005</v>
      </c>
      <c r="I142" s="3">
        <v>3198.8719000000001</v>
      </c>
      <c r="J142" s="20">
        <v>1110.479</v>
      </c>
      <c r="K142" s="27">
        <v>7316.1992</v>
      </c>
      <c r="M142" s="82"/>
      <c r="N142" s="83"/>
      <c r="O142" s="83"/>
      <c r="P142" s="83"/>
      <c r="Q142" s="83"/>
      <c r="R142" s="83"/>
      <c r="S142" s="83"/>
      <c r="T142" s="83"/>
      <c r="U142" s="83"/>
      <c r="V142" s="83"/>
      <c r="X142" s="84"/>
      <c r="Y142" s="84"/>
      <c r="Z142" s="84"/>
      <c r="AA142" s="84"/>
      <c r="AB142" s="84"/>
      <c r="AC142" s="84"/>
      <c r="AD142" s="84"/>
      <c r="AE142" s="84"/>
      <c r="AF142" s="84"/>
      <c r="AG142" s="84"/>
      <c r="AH142" s="84"/>
      <c r="AI142" s="84"/>
    </row>
    <row r="143" spans="2:35" ht="15" customHeight="1">
      <c r="B143" s="9" t="s">
        <v>90</v>
      </c>
      <c r="C143" s="25">
        <v>3.3437999999999999</v>
      </c>
      <c r="D143" s="3">
        <v>1558.5292999999999</v>
      </c>
      <c r="E143" s="21">
        <v>645.52719999999999</v>
      </c>
      <c r="F143" s="3">
        <v>59.771700000000003</v>
      </c>
      <c r="G143" s="21">
        <v>674.69510000000002</v>
      </c>
      <c r="H143" s="3">
        <v>80.010000000000005</v>
      </c>
      <c r="I143" s="3">
        <v>3379.6233999999999</v>
      </c>
      <c r="J143" s="20">
        <v>1100.0930000000001</v>
      </c>
      <c r="K143" s="27">
        <v>7501.5934999999999</v>
      </c>
      <c r="M143" s="82"/>
      <c r="N143" s="83"/>
      <c r="O143" s="83"/>
      <c r="P143" s="83"/>
      <c r="Q143" s="83"/>
      <c r="R143" s="83"/>
      <c r="S143" s="83"/>
      <c r="T143" s="83"/>
      <c r="U143" s="83"/>
      <c r="V143" s="83"/>
      <c r="X143" s="84"/>
      <c r="Y143" s="84"/>
      <c r="Z143" s="84"/>
      <c r="AA143" s="84"/>
      <c r="AB143" s="84"/>
      <c r="AC143" s="84"/>
      <c r="AD143" s="84"/>
      <c r="AE143" s="84"/>
      <c r="AF143" s="84"/>
      <c r="AG143" s="84"/>
      <c r="AH143" s="84"/>
      <c r="AI143" s="84"/>
    </row>
    <row r="144" spans="2:35" ht="15" customHeight="1">
      <c r="B144" s="9" t="s">
        <v>91</v>
      </c>
      <c r="C144" s="25">
        <v>3.33643768</v>
      </c>
      <c r="D144" s="3">
        <v>1571.1798820500001</v>
      </c>
      <c r="E144" s="21">
        <v>651.46828817999994</v>
      </c>
      <c r="F144" s="3">
        <v>72.330430989999996</v>
      </c>
      <c r="G144" s="21">
        <v>756.79272976000004</v>
      </c>
      <c r="H144" s="3">
        <v>80.010000000000005</v>
      </c>
      <c r="I144" s="3">
        <v>4376.2898549499996</v>
      </c>
      <c r="J144" s="20">
        <v>1105.47015091</v>
      </c>
      <c r="K144" s="27">
        <v>8616.8777745200005</v>
      </c>
      <c r="M144" s="82"/>
      <c r="N144" s="83"/>
      <c r="O144" s="83"/>
      <c r="P144" s="83"/>
      <c r="Q144" s="83"/>
      <c r="R144" s="83"/>
      <c r="S144" s="83"/>
      <c r="T144" s="83"/>
      <c r="U144" s="83"/>
      <c r="V144" s="85"/>
      <c r="W144" s="86"/>
      <c r="X144" s="87"/>
      <c r="Y144" s="87"/>
      <c r="Z144" s="87"/>
      <c r="AA144" s="87"/>
      <c r="AB144" s="87"/>
      <c r="AC144" s="87"/>
      <c r="AD144" s="87"/>
      <c r="AE144" s="87"/>
      <c r="AF144" s="87"/>
      <c r="AG144" s="84"/>
      <c r="AH144" s="84"/>
      <c r="AI144" s="84"/>
    </row>
    <row r="145" spans="2:35" ht="15" customHeight="1">
      <c r="B145" s="9" t="s">
        <v>8</v>
      </c>
      <c r="C145" s="25">
        <v>3.3363999999999998</v>
      </c>
      <c r="D145" s="3">
        <v>1525.2218</v>
      </c>
      <c r="E145" s="21">
        <v>669.86649999999997</v>
      </c>
      <c r="F145" s="3">
        <v>72.573999999999998</v>
      </c>
      <c r="G145" s="21">
        <v>679.4624</v>
      </c>
      <c r="H145" s="3">
        <v>80.010000000000005</v>
      </c>
      <c r="I145" s="3">
        <v>3661.4560999999999</v>
      </c>
      <c r="J145" s="20">
        <v>1110.7908</v>
      </c>
      <c r="K145" s="27">
        <v>7802.7182000000003</v>
      </c>
      <c r="M145" s="82"/>
      <c r="N145" s="83"/>
      <c r="O145" s="83"/>
      <c r="P145" s="83"/>
      <c r="Q145" s="83"/>
      <c r="R145" s="83"/>
      <c r="S145" s="83"/>
      <c r="T145" s="83"/>
      <c r="U145" s="83"/>
      <c r="V145" s="83"/>
      <c r="X145" s="84"/>
      <c r="Y145" s="84"/>
      <c r="Z145" s="84"/>
      <c r="AA145" s="84"/>
      <c r="AB145" s="84"/>
      <c r="AC145" s="84"/>
      <c r="AD145" s="84"/>
      <c r="AE145" s="84"/>
      <c r="AF145" s="84"/>
      <c r="AG145" s="84"/>
      <c r="AH145" s="84"/>
      <c r="AI145" s="84"/>
    </row>
    <row r="146" spans="2:35" ht="15" customHeight="1">
      <c r="B146" s="9" t="s">
        <v>17</v>
      </c>
      <c r="C146" s="25">
        <v>3.3363999999999998</v>
      </c>
      <c r="D146" s="3">
        <v>1521.0207</v>
      </c>
      <c r="E146" s="21">
        <v>682.25459999999998</v>
      </c>
      <c r="F146" s="3">
        <v>72.860799999999998</v>
      </c>
      <c r="G146" s="21">
        <v>738.98149999999998</v>
      </c>
      <c r="H146" s="3">
        <v>80.010000000000005</v>
      </c>
      <c r="I146" s="3">
        <v>3621.0349000000001</v>
      </c>
      <c r="J146" s="20">
        <v>1091.1763000000001</v>
      </c>
      <c r="K146" s="27">
        <v>7810.6751999999997</v>
      </c>
      <c r="M146" s="82"/>
      <c r="N146" s="83"/>
      <c r="O146" s="83"/>
      <c r="P146" s="83"/>
      <c r="Q146" s="83"/>
      <c r="R146" s="83"/>
      <c r="S146" s="83"/>
      <c r="T146" s="83"/>
      <c r="U146" s="83"/>
      <c r="V146" s="83"/>
      <c r="X146" s="84"/>
      <c r="Y146" s="84"/>
      <c r="Z146" s="84"/>
      <c r="AA146" s="84"/>
      <c r="AB146" s="84"/>
      <c r="AC146" s="84"/>
      <c r="AD146" s="84"/>
      <c r="AE146" s="84"/>
      <c r="AF146" s="84"/>
      <c r="AG146" s="84"/>
      <c r="AH146" s="84"/>
      <c r="AI146" s="84"/>
    </row>
    <row r="147" spans="2:35" ht="15" customHeight="1">
      <c r="B147" s="9" t="s">
        <v>18</v>
      </c>
      <c r="C147" s="25">
        <v>3.1777000000000002</v>
      </c>
      <c r="D147" s="3">
        <v>1501.5643</v>
      </c>
      <c r="E147" s="21">
        <v>708.49120000000005</v>
      </c>
      <c r="F147" s="3">
        <v>57.47</v>
      </c>
      <c r="G147" s="21">
        <v>763.67589999999996</v>
      </c>
      <c r="H147" s="3">
        <v>80.010000000000005</v>
      </c>
      <c r="I147" s="3">
        <v>4223.8606</v>
      </c>
      <c r="J147" s="20">
        <v>1128.2753</v>
      </c>
      <c r="K147" s="27">
        <v>8466.5249999999996</v>
      </c>
      <c r="M147" s="82"/>
      <c r="N147" s="83"/>
      <c r="O147" s="83"/>
      <c r="P147" s="83"/>
      <c r="Q147" s="83"/>
      <c r="R147" s="83"/>
      <c r="S147" s="83"/>
      <c r="T147" s="83"/>
      <c r="U147" s="83"/>
      <c r="V147" s="83"/>
      <c r="X147" s="84"/>
      <c r="Y147" s="84"/>
      <c r="Z147" s="84"/>
      <c r="AA147" s="84"/>
      <c r="AB147" s="84"/>
      <c r="AC147" s="84"/>
      <c r="AD147" s="84"/>
      <c r="AE147" s="84"/>
      <c r="AF147" s="84"/>
      <c r="AG147" s="84"/>
      <c r="AH147" s="84"/>
      <c r="AI147" s="84"/>
    </row>
    <row r="148" spans="2:35" ht="15" customHeight="1">
      <c r="B148" s="9" t="s">
        <v>7</v>
      </c>
      <c r="C148" s="25">
        <v>3.1777000000000002</v>
      </c>
      <c r="D148" s="3">
        <v>1483.8336999999999</v>
      </c>
      <c r="E148" s="21">
        <v>706.3297</v>
      </c>
      <c r="F148" s="3">
        <v>70.856200000000001</v>
      </c>
      <c r="G148" s="21">
        <v>787.7029</v>
      </c>
      <c r="H148" s="3">
        <v>80.010000000000005</v>
      </c>
      <c r="I148" s="3">
        <v>3644.4935</v>
      </c>
      <c r="J148" s="20">
        <v>1160.6747</v>
      </c>
      <c r="K148" s="27">
        <v>7937.0785999999998</v>
      </c>
      <c r="M148" s="82"/>
      <c r="N148" s="83"/>
      <c r="O148" s="83"/>
      <c r="P148" s="83"/>
      <c r="Q148" s="83"/>
      <c r="R148" s="83"/>
      <c r="S148" s="83"/>
      <c r="T148" s="83"/>
      <c r="U148" s="83"/>
      <c r="V148" s="83"/>
      <c r="X148" s="84"/>
      <c r="Y148" s="84"/>
      <c r="Z148" s="84"/>
      <c r="AA148" s="84"/>
      <c r="AB148" s="84"/>
      <c r="AC148" s="84"/>
      <c r="AD148" s="84"/>
      <c r="AE148" s="84"/>
      <c r="AF148" s="84"/>
      <c r="AG148" s="84"/>
      <c r="AH148" s="84"/>
      <c r="AI148" s="84"/>
    </row>
    <row r="149" spans="2:35" ht="15" customHeight="1">
      <c r="B149" s="9" t="s">
        <v>6</v>
      </c>
      <c r="C149" s="25">
        <v>4.0377000000000001</v>
      </c>
      <c r="D149" s="3">
        <v>1494.6398999999999</v>
      </c>
      <c r="E149" s="21">
        <v>699.02300000000002</v>
      </c>
      <c r="F149" s="3">
        <v>61.632399999999997</v>
      </c>
      <c r="G149" s="21">
        <v>815.96479999999997</v>
      </c>
      <c r="H149" s="3">
        <v>80.010000000000005</v>
      </c>
      <c r="I149" s="3">
        <v>3831.5147999999999</v>
      </c>
      <c r="J149" s="20">
        <v>1153.1129000000001</v>
      </c>
      <c r="K149" s="27">
        <v>8139.9355999999998</v>
      </c>
      <c r="M149" s="82"/>
      <c r="N149" s="83"/>
      <c r="O149" s="83"/>
      <c r="P149" s="83"/>
      <c r="Q149" s="83"/>
      <c r="R149" s="83"/>
      <c r="S149" s="83"/>
      <c r="T149" s="83"/>
      <c r="U149" s="83"/>
      <c r="V149" s="83"/>
      <c r="X149" s="84"/>
      <c r="Y149" s="84"/>
      <c r="Z149" s="84"/>
      <c r="AA149" s="84"/>
      <c r="AB149" s="84"/>
      <c r="AC149" s="84"/>
      <c r="AD149" s="84"/>
      <c r="AE149" s="84"/>
      <c r="AF149" s="84"/>
      <c r="AG149" s="84"/>
      <c r="AH149" s="84"/>
      <c r="AI149" s="84"/>
    </row>
    <row r="150" spans="2:35" ht="15" customHeight="1">
      <c r="B150" s="9" t="s">
        <v>5</v>
      </c>
      <c r="C150" s="25">
        <v>3.4845000000000002</v>
      </c>
      <c r="D150" s="3">
        <v>1472.7801999999999</v>
      </c>
      <c r="E150" s="21">
        <v>683.0865</v>
      </c>
      <c r="F150" s="3">
        <v>60.206699999999998</v>
      </c>
      <c r="G150" s="21">
        <v>829.62649999999996</v>
      </c>
      <c r="H150" s="3">
        <v>80.010000000000005</v>
      </c>
      <c r="I150" s="3">
        <v>4593.4895999999999</v>
      </c>
      <c r="J150" s="20">
        <v>1136.8882000000001</v>
      </c>
      <c r="K150" s="27">
        <v>8859.5722000000005</v>
      </c>
      <c r="M150" s="82"/>
      <c r="N150" s="83"/>
      <c r="O150" s="83"/>
      <c r="P150" s="83"/>
      <c r="Q150" s="83"/>
      <c r="R150" s="83"/>
      <c r="S150" s="83"/>
      <c r="T150" s="83"/>
      <c r="U150" s="83"/>
      <c r="V150" s="83"/>
      <c r="X150" s="84"/>
      <c r="Y150" s="84"/>
      <c r="Z150" s="84"/>
      <c r="AA150" s="84"/>
      <c r="AB150" s="84"/>
      <c r="AC150" s="84"/>
      <c r="AD150" s="84"/>
      <c r="AE150" s="84"/>
      <c r="AF150" s="84"/>
      <c r="AG150" s="84"/>
      <c r="AH150" s="84"/>
      <c r="AI150" s="84"/>
    </row>
    <row r="151" spans="2:35" ht="15" customHeight="1">
      <c r="B151" s="77">
        <v>2019</v>
      </c>
      <c r="C151" s="25"/>
      <c r="D151" s="3"/>
      <c r="E151" s="21"/>
      <c r="F151" s="3"/>
      <c r="G151" s="21"/>
      <c r="H151" s="3"/>
      <c r="I151" s="3"/>
      <c r="J151" s="20"/>
      <c r="K151" s="27"/>
      <c r="X151" s="84"/>
      <c r="Y151" s="84"/>
      <c r="Z151" s="84"/>
      <c r="AA151" s="84"/>
      <c r="AB151" s="84"/>
      <c r="AC151" s="84"/>
      <c r="AD151" s="84"/>
      <c r="AE151" s="84"/>
      <c r="AF151" s="84"/>
      <c r="AG151" s="84"/>
      <c r="AH151" s="84"/>
      <c r="AI151" s="84"/>
    </row>
    <row r="152" spans="2:35" ht="15" customHeight="1">
      <c r="B152" s="9" t="s">
        <v>72</v>
      </c>
      <c r="C152" s="25">
        <v>4.3574999999999999</v>
      </c>
      <c r="D152" s="3">
        <v>1439.7384</v>
      </c>
      <c r="E152" s="21">
        <v>665.83879999999999</v>
      </c>
      <c r="F152" s="3">
        <v>72.117199999999997</v>
      </c>
      <c r="G152" s="21">
        <v>818.00810000000001</v>
      </c>
      <c r="H152" s="3">
        <v>80.010000000000005</v>
      </c>
      <c r="I152" s="3">
        <v>4169.0582999999997</v>
      </c>
      <c r="J152" s="20">
        <v>1114.7379000000001</v>
      </c>
      <c r="K152" s="27">
        <v>8363.8662999999997</v>
      </c>
      <c r="M152" s="82"/>
      <c r="N152" s="83"/>
      <c r="O152" s="83"/>
      <c r="P152" s="83"/>
      <c r="Q152" s="83"/>
      <c r="R152" s="83"/>
      <c r="S152" s="83"/>
      <c r="T152" s="83"/>
      <c r="U152" s="83"/>
      <c r="V152" s="83"/>
      <c r="X152" s="84"/>
      <c r="Y152" s="84"/>
      <c r="Z152" s="84"/>
      <c r="AA152" s="84"/>
      <c r="AB152" s="84"/>
      <c r="AC152" s="84"/>
      <c r="AD152" s="84"/>
      <c r="AE152" s="84"/>
      <c r="AF152" s="84"/>
      <c r="AG152" s="84"/>
      <c r="AH152" s="84"/>
      <c r="AI152" s="84"/>
    </row>
    <row r="153" spans="2:35" ht="15" customHeight="1">
      <c r="B153" s="9" t="s">
        <v>74</v>
      </c>
      <c r="C153" s="25">
        <v>4.8201000000000001</v>
      </c>
      <c r="D153" s="3">
        <v>1452.2799</v>
      </c>
      <c r="E153" s="21">
        <v>664.79719999999998</v>
      </c>
      <c r="F153" s="3">
        <v>80.164500000000004</v>
      </c>
      <c r="G153" s="21">
        <v>801.33709999999996</v>
      </c>
      <c r="H153" s="3">
        <v>80.010000000000005</v>
      </c>
      <c r="I153" s="3">
        <v>4137.6944000000003</v>
      </c>
      <c r="J153" s="20">
        <v>1109.8369</v>
      </c>
      <c r="K153" s="27">
        <v>8330.9400999999998</v>
      </c>
      <c r="M153" s="82"/>
      <c r="N153" s="83"/>
      <c r="O153" s="83"/>
      <c r="P153" s="83"/>
      <c r="Q153" s="83"/>
      <c r="R153" s="83"/>
      <c r="S153" s="83"/>
      <c r="T153" s="83"/>
      <c r="U153" s="83"/>
      <c r="V153" s="83"/>
      <c r="X153" s="84"/>
      <c r="Y153" s="84"/>
      <c r="Z153" s="84"/>
      <c r="AA153" s="84"/>
      <c r="AB153" s="84"/>
      <c r="AC153" s="84"/>
      <c r="AD153" s="84"/>
      <c r="AE153" s="84"/>
      <c r="AF153" s="84"/>
      <c r="AG153" s="84"/>
      <c r="AH153" s="84"/>
      <c r="AI153" s="84"/>
    </row>
    <row r="154" spans="2:35" ht="15" customHeight="1">
      <c r="B154" s="9" t="s">
        <v>75</v>
      </c>
      <c r="C154" s="25">
        <v>6.3708999999999998</v>
      </c>
      <c r="D154" s="3">
        <v>1455.8871999999999</v>
      </c>
      <c r="E154" s="21">
        <v>659.8999</v>
      </c>
      <c r="F154" s="3">
        <v>86.662800000000004</v>
      </c>
      <c r="G154" s="21">
        <v>808.88070000000005</v>
      </c>
      <c r="H154" s="3">
        <v>13</v>
      </c>
      <c r="I154" s="3">
        <v>4448.3694999999998</v>
      </c>
      <c r="J154" s="20">
        <v>863.5181</v>
      </c>
      <c r="K154" s="27">
        <v>8342.5889999999999</v>
      </c>
      <c r="M154" s="82"/>
      <c r="N154" s="83"/>
      <c r="O154" s="83"/>
      <c r="P154" s="83"/>
      <c r="Q154" s="83"/>
      <c r="R154" s="83"/>
      <c r="S154" s="83"/>
      <c r="T154" s="83"/>
      <c r="U154" s="83"/>
      <c r="V154" s="83"/>
      <c r="X154" s="84"/>
      <c r="Y154" s="84"/>
      <c r="Z154" s="84"/>
      <c r="AA154" s="84"/>
      <c r="AB154" s="84"/>
      <c r="AC154" s="84"/>
      <c r="AD154" s="84"/>
      <c r="AE154" s="84"/>
      <c r="AF154" s="84"/>
      <c r="AG154" s="84"/>
      <c r="AH154" s="84"/>
      <c r="AI154" s="84"/>
    </row>
    <row r="155" spans="2:35" ht="15" customHeight="1">
      <c r="B155" s="9" t="s">
        <v>22</v>
      </c>
      <c r="C155" s="25">
        <v>10.530900000000001</v>
      </c>
      <c r="D155" s="3">
        <v>1443.4892</v>
      </c>
      <c r="E155" s="21">
        <v>626.04129999999998</v>
      </c>
      <c r="F155" s="3">
        <v>90.885900000000007</v>
      </c>
      <c r="G155" s="21">
        <v>803.82389999999998</v>
      </c>
      <c r="H155" s="3">
        <v>13</v>
      </c>
      <c r="I155" s="3">
        <v>4603.6831000000002</v>
      </c>
      <c r="J155" s="20">
        <v>876.39980000000003</v>
      </c>
      <c r="K155" s="27">
        <v>8467.8541000000005</v>
      </c>
      <c r="M155" s="82"/>
      <c r="N155" s="83"/>
      <c r="O155" s="83"/>
      <c r="P155" s="83"/>
      <c r="Q155" s="83"/>
      <c r="R155" s="83"/>
      <c r="S155" s="83"/>
      <c r="T155" s="83"/>
      <c r="U155" s="83"/>
      <c r="V155" s="83"/>
      <c r="X155" s="84"/>
      <c r="Y155" s="84"/>
      <c r="Z155" s="84"/>
      <c r="AA155" s="84"/>
      <c r="AB155" s="84"/>
      <c r="AC155" s="84"/>
      <c r="AD155" s="84"/>
      <c r="AE155" s="84"/>
      <c r="AF155" s="84"/>
      <c r="AG155" s="84"/>
      <c r="AH155" s="84"/>
      <c r="AI155" s="84"/>
    </row>
    <row r="156" spans="2:35" ht="15" customHeight="1">
      <c r="B156" s="9" t="s">
        <v>23</v>
      </c>
      <c r="C156" s="25">
        <v>10.530900000000001</v>
      </c>
      <c r="D156" s="3">
        <v>1449.3639000000001</v>
      </c>
      <c r="E156" s="21">
        <v>620.62969999999996</v>
      </c>
      <c r="F156" s="3">
        <v>66.025700000000001</v>
      </c>
      <c r="G156" s="21">
        <v>749.6866</v>
      </c>
      <c r="H156" s="3">
        <v>13</v>
      </c>
      <c r="I156" s="3">
        <v>4570.2758999999996</v>
      </c>
      <c r="J156" s="20">
        <v>786.89580000000001</v>
      </c>
      <c r="K156" s="27">
        <v>8266.4084999999995</v>
      </c>
      <c r="M156" s="82"/>
      <c r="N156" s="83"/>
      <c r="O156" s="83"/>
      <c r="P156" s="83"/>
      <c r="Q156" s="83"/>
      <c r="R156" s="83"/>
      <c r="S156" s="83"/>
      <c r="T156" s="83"/>
      <c r="U156" s="83"/>
      <c r="V156" s="83"/>
      <c r="X156" s="84"/>
      <c r="Y156" s="84"/>
      <c r="Z156" s="84"/>
      <c r="AA156" s="84"/>
      <c r="AB156" s="84"/>
      <c r="AC156" s="84"/>
      <c r="AD156" s="84"/>
      <c r="AE156" s="84"/>
      <c r="AF156" s="84"/>
      <c r="AG156" s="84"/>
      <c r="AH156" s="84"/>
      <c r="AI156" s="84"/>
    </row>
    <row r="157" spans="2:35" ht="15" customHeight="1">
      <c r="B157" s="9" t="s">
        <v>24</v>
      </c>
      <c r="C157" s="25">
        <v>9.8244000000000007</v>
      </c>
      <c r="D157" s="3">
        <v>1453.4936</v>
      </c>
      <c r="E157" s="21">
        <v>611.55920000000003</v>
      </c>
      <c r="F157" s="3">
        <v>61.552100000000003</v>
      </c>
      <c r="G157" s="21">
        <v>755.76379999999995</v>
      </c>
      <c r="H157" s="3">
        <v>13</v>
      </c>
      <c r="I157" s="3">
        <v>5580.7754000000004</v>
      </c>
      <c r="J157" s="20">
        <v>749.89099999999996</v>
      </c>
      <c r="K157" s="27">
        <v>9235.8595999999998</v>
      </c>
      <c r="M157" s="82"/>
      <c r="N157" s="83"/>
      <c r="O157" s="83"/>
      <c r="P157" s="83"/>
      <c r="Q157" s="83"/>
      <c r="R157" s="83"/>
      <c r="S157" s="83"/>
      <c r="T157" s="83"/>
      <c r="U157" s="83"/>
      <c r="V157" s="83"/>
      <c r="X157" s="84"/>
      <c r="Y157" s="84"/>
      <c r="Z157" s="84"/>
      <c r="AA157" s="84"/>
      <c r="AB157" s="84"/>
      <c r="AC157" s="84"/>
      <c r="AD157" s="84"/>
      <c r="AE157" s="84"/>
      <c r="AF157" s="84"/>
      <c r="AG157" s="84"/>
      <c r="AH157" s="84"/>
      <c r="AI157" s="84"/>
    </row>
    <row r="158" spans="2:35" ht="15" customHeight="1">
      <c r="B158" s="9" t="s">
        <v>8</v>
      </c>
      <c r="C158" s="25">
        <v>14.8157</v>
      </c>
      <c r="D158" s="3">
        <v>1411.5921000000001</v>
      </c>
      <c r="E158" s="21">
        <v>616.56219999999996</v>
      </c>
      <c r="F158" s="3">
        <v>86.4208</v>
      </c>
      <c r="G158" s="21">
        <v>745.95050000000003</v>
      </c>
      <c r="H158" s="3">
        <v>13</v>
      </c>
      <c r="I158" s="3">
        <v>4917.2313000000004</v>
      </c>
      <c r="J158" s="20">
        <v>775.15790000000004</v>
      </c>
      <c r="K158" s="27">
        <v>8580.7304999999997</v>
      </c>
      <c r="M158" s="82"/>
      <c r="N158" s="83"/>
      <c r="O158" s="83"/>
      <c r="P158" s="83"/>
      <c r="Q158" s="83"/>
      <c r="R158" s="83"/>
      <c r="S158" s="83"/>
      <c r="T158" s="83"/>
      <c r="U158" s="83"/>
      <c r="V158" s="83"/>
      <c r="X158" s="84"/>
      <c r="Y158" s="84"/>
      <c r="Z158" s="84"/>
      <c r="AA158" s="84"/>
      <c r="AB158" s="84"/>
      <c r="AC158" s="84"/>
      <c r="AD158" s="84"/>
      <c r="AE158" s="84"/>
      <c r="AF158" s="84"/>
      <c r="AG158" s="84"/>
      <c r="AH158" s="84"/>
      <c r="AI158" s="84"/>
    </row>
    <row r="159" spans="2:35" ht="15" customHeight="1">
      <c r="B159" s="9" t="s">
        <v>17</v>
      </c>
      <c r="C159" s="25">
        <v>18.488700000000001</v>
      </c>
      <c r="D159" s="3">
        <v>1406.9058</v>
      </c>
      <c r="E159" s="21">
        <v>616.54129999999998</v>
      </c>
      <c r="F159" s="3">
        <v>104.57259999999999</v>
      </c>
      <c r="G159" s="21">
        <v>743.67100000000005</v>
      </c>
      <c r="H159" s="3">
        <v>13</v>
      </c>
      <c r="I159" s="3">
        <v>4973.3617999999997</v>
      </c>
      <c r="J159" s="20">
        <v>779.44119999999998</v>
      </c>
      <c r="K159" s="27">
        <v>8655.9825000000001</v>
      </c>
      <c r="M159" s="82"/>
      <c r="N159" s="83"/>
      <c r="O159" s="83"/>
      <c r="P159" s="83"/>
      <c r="Q159" s="83"/>
      <c r="R159" s="83"/>
      <c r="S159" s="83"/>
      <c r="T159" s="83"/>
      <c r="U159" s="83"/>
      <c r="V159" s="83"/>
      <c r="X159" s="84"/>
      <c r="Y159" s="84"/>
      <c r="Z159" s="84"/>
      <c r="AA159" s="84"/>
      <c r="AB159" s="84"/>
      <c r="AC159" s="84"/>
      <c r="AD159" s="84"/>
      <c r="AE159" s="84"/>
      <c r="AF159" s="84"/>
      <c r="AG159" s="84"/>
      <c r="AH159" s="84"/>
      <c r="AI159" s="84"/>
    </row>
    <row r="160" spans="2:35" ht="15" customHeight="1">
      <c r="B160" s="9" t="s">
        <v>18</v>
      </c>
      <c r="C160" s="25">
        <v>24.421199999999999</v>
      </c>
      <c r="D160" s="3">
        <v>1360.2621999999999</v>
      </c>
      <c r="E160" s="21">
        <v>605.81389999999999</v>
      </c>
      <c r="F160" s="3">
        <v>102.91</v>
      </c>
      <c r="G160" s="21">
        <v>734.65319999999997</v>
      </c>
      <c r="H160" s="3">
        <v>33</v>
      </c>
      <c r="I160" s="3">
        <v>5492.5434999999998</v>
      </c>
      <c r="J160" s="20">
        <v>808.31769999999995</v>
      </c>
      <c r="K160" s="27">
        <v>9161.9215999999997</v>
      </c>
      <c r="M160" s="82"/>
      <c r="N160" s="83"/>
      <c r="O160" s="83"/>
      <c r="P160" s="83"/>
      <c r="Q160" s="83"/>
      <c r="R160" s="83"/>
      <c r="S160" s="83"/>
      <c r="T160" s="83"/>
      <c r="U160" s="83"/>
      <c r="V160" s="83"/>
      <c r="X160" s="84"/>
      <c r="Y160" s="84"/>
      <c r="Z160" s="84"/>
      <c r="AA160" s="84"/>
      <c r="AB160" s="84"/>
      <c r="AC160" s="84"/>
      <c r="AD160" s="84"/>
      <c r="AE160" s="84"/>
      <c r="AF160" s="84"/>
      <c r="AG160" s="84"/>
      <c r="AH160" s="84"/>
      <c r="AI160" s="84"/>
    </row>
    <row r="161" spans="2:35" ht="15" customHeight="1">
      <c r="B161" s="9" t="s">
        <v>7</v>
      </c>
      <c r="C161" s="25">
        <v>28.745100000000001</v>
      </c>
      <c r="D161" s="3">
        <v>1356.1469</v>
      </c>
      <c r="E161" s="21">
        <v>588.91629999999998</v>
      </c>
      <c r="F161" s="3">
        <v>105.9097</v>
      </c>
      <c r="G161" s="21">
        <v>734.58209999999997</v>
      </c>
      <c r="H161" s="3">
        <v>33</v>
      </c>
      <c r="I161" s="3">
        <v>5350.2718999999997</v>
      </c>
      <c r="J161" s="20">
        <v>798.87580000000003</v>
      </c>
      <c r="K161" s="27">
        <v>8996.4477999999999</v>
      </c>
      <c r="M161" s="82"/>
      <c r="N161" s="83"/>
      <c r="O161" s="83"/>
      <c r="P161" s="83"/>
      <c r="Q161" s="83"/>
      <c r="R161" s="83"/>
      <c r="S161" s="83"/>
      <c r="T161" s="83"/>
      <c r="U161" s="83"/>
      <c r="V161" s="83"/>
      <c r="X161" s="84"/>
      <c r="Y161" s="84"/>
      <c r="Z161" s="84"/>
      <c r="AA161" s="84"/>
      <c r="AB161" s="84"/>
      <c r="AC161" s="84"/>
      <c r="AD161" s="84"/>
      <c r="AE161" s="84"/>
      <c r="AF161" s="84"/>
      <c r="AG161" s="84"/>
      <c r="AH161" s="84"/>
      <c r="AI161" s="84"/>
    </row>
    <row r="162" spans="2:35" ht="15" customHeight="1">
      <c r="B162" s="9" t="s">
        <v>6</v>
      </c>
      <c r="C162" s="25">
        <v>21.8291</v>
      </c>
      <c r="D162" s="3">
        <v>1361.1352999999999</v>
      </c>
      <c r="E162" s="21">
        <v>596.69680000000005</v>
      </c>
      <c r="F162" s="3">
        <v>117.5288</v>
      </c>
      <c r="G162" s="21">
        <v>744.52350000000001</v>
      </c>
      <c r="H162" s="3">
        <v>33</v>
      </c>
      <c r="I162" s="3">
        <v>5352.6576999999997</v>
      </c>
      <c r="J162" s="20">
        <v>802.72979999999995</v>
      </c>
      <c r="K162" s="27">
        <v>9030.1008999999995</v>
      </c>
      <c r="M162" s="82"/>
      <c r="N162" s="83"/>
      <c r="O162" s="83"/>
      <c r="P162" s="83"/>
      <c r="Q162" s="83"/>
      <c r="R162" s="83"/>
      <c r="S162" s="83"/>
      <c r="T162" s="83"/>
      <c r="U162" s="83"/>
      <c r="V162" s="83"/>
      <c r="X162" s="84"/>
      <c r="Y162" s="84"/>
      <c r="Z162" s="84"/>
      <c r="AA162" s="84"/>
      <c r="AB162" s="84"/>
      <c r="AC162" s="84"/>
      <c r="AD162" s="84"/>
      <c r="AE162" s="84"/>
      <c r="AF162" s="84"/>
      <c r="AG162" s="84"/>
      <c r="AH162" s="84"/>
      <c r="AI162" s="84"/>
    </row>
    <row r="163" spans="2:35" ht="15" customHeight="1">
      <c r="B163" s="9" t="s">
        <v>5</v>
      </c>
      <c r="C163" s="25">
        <v>3.4845000000000002</v>
      </c>
      <c r="D163" s="3">
        <v>1472.7801999999999</v>
      </c>
      <c r="E163" s="21">
        <v>683.0865</v>
      </c>
      <c r="F163" s="3">
        <v>60.206699999999998</v>
      </c>
      <c r="G163" s="21">
        <v>829.62649999999996</v>
      </c>
      <c r="H163" s="3">
        <v>80.010000000000005</v>
      </c>
      <c r="I163" s="3">
        <v>4593.4895999999999</v>
      </c>
      <c r="J163" s="20">
        <v>1136.8882000000001</v>
      </c>
      <c r="K163" s="27">
        <v>8859.5722000000005</v>
      </c>
      <c r="M163" s="82"/>
      <c r="N163" s="83"/>
      <c r="O163" s="83"/>
      <c r="P163" s="83"/>
      <c r="Q163" s="83"/>
      <c r="R163" s="83"/>
      <c r="S163" s="83"/>
      <c r="T163" s="83"/>
      <c r="U163" s="83"/>
      <c r="V163" s="83"/>
      <c r="X163" s="84"/>
      <c r="Y163" s="84"/>
      <c r="Z163" s="84"/>
      <c r="AA163" s="84"/>
      <c r="AB163" s="84"/>
      <c r="AC163" s="84"/>
      <c r="AD163" s="84"/>
      <c r="AE163" s="84"/>
      <c r="AF163" s="84"/>
      <c r="AG163" s="84"/>
      <c r="AH163" s="84"/>
      <c r="AI163" s="84"/>
    </row>
    <row r="164" spans="2:35" ht="15" customHeight="1">
      <c r="B164" s="77">
        <v>2020</v>
      </c>
      <c r="C164" s="25"/>
      <c r="D164" s="3"/>
      <c r="E164" s="21"/>
      <c r="F164" s="3"/>
      <c r="G164" s="21"/>
      <c r="H164" s="3"/>
      <c r="I164" s="3"/>
      <c r="J164" s="20"/>
      <c r="K164" s="27"/>
      <c r="X164" s="84"/>
      <c r="Y164" s="84"/>
      <c r="Z164" s="84"/>
      <c r="AA164" s="84"/>
      <c r="AB164" s="84"/>
      <c r="AC164" s="84"/>
      <c r="AD164" s="84"/>
      <c r="AE164" s="84"/>
      <c r="AF164" s="84"/>
      <c r="AG164" s="84"/>
      <c r="AH164" s="84"/>
      <c r="AI164" s="84"/>
    </row>
    <row r="165" spans="2:35" ht="15" customHeight="1">
      <c r="B165" s="9" t="s">
        <v>72</v>
      </c>
      <c r="C165" s="25">
        <v>23.708300000000001</v>
      </c>
      <c r="D165" s="3">
        <v>1322.5255999999999</v>
      </c>
      <c r="E165" s="21">
        <v>579.88499999999999</v>
      </c>
      <c r="F165" s="3">
        <v>80.219399999999993</v>
      </c>
      <c r="G165" s="21">
        <v>756.57339999999999</v>
      </c>
      <c r="H165" s="3">
        <v>40</v>
      </c>
      <c r="I165" s="3">
        <v>5259.5962</v>
      </c>
      <c r="J165" s="20">
        <v>793.44860000000006</v>
      </c>
      <c r="K165" s="27">
        <v>8855.9563999999991</v>
      </c>
      <c r="M165" s="82"/>
      <c r="N165" s="83"/>
      <c r="O165" s="83"/>
      <c r="P165" s="83"/>
      <c r="Q165" s="83"/>
      <c r="R165" s="83"/>
      <c r="S165" s="83"/>
      <c r="T165" s="83"/>
      <c r="U165" s="83"/>
      <c r="V165" s="83"/>
      <c r="X165" s="84"/>
      <c r="Y165" s="84"/>
      <c r="Z165" s="84"/>
      <c r="AA165" s="84"/>
      <c r="AB165" s="84"/>
      <c r="AC165" s="84"/>
      <c r="AD165" s="84"/>
      <c r="AE165" s="84"/>
      <c r="AF165" s="84"/>
      <c r="AG165" s="84"/>
      <c r="AH165" s="84"/>
      <c r="AI165" s="84"/>
    </row>
    <row r="166" spans="2:35" ht="15" customHeight="1">
      <c r="B166" s="9" t="s">
        <v>74</v>
      </c>
      <c r="C166" s="25">
        <v>23.708300000000001</v>
      </c>
      <c r="D166" s="3">
        <v>1332.3503000000001</v>
      </c>
      <c r="E166" s="21">
        <v>571.47770000000003</v>
      </c>
      <c r="F166" s="3">
        <v>60.675899999999999</v>
      </c>
      <c r="G166" s="21">
        <v>694.48910000000001</v>
      </c>
      <c r="H166" s="3">
        <v>40</v>
      </c>
      <c r="I166" s="3">
        <v>5414.41</v>
      </c>
      <c r="J166" s="20">
        <v>750.5711</v>
      </c>
      <c r="K166" s="27">
        <v>8887.6823000000004</v>
      </c>
      <c r="M166" s="82"/>
      <c r="N166" s="83"/>
      <c r="O166" s="83"/>
      <c r="P166" s="83"/>
      <c r="Q166" s="83"/>
      <c r="R166" s="83"/>
      <c r="S166" s="83"/>
      <c r="T166" s="83"/>
      <c r="U166" s="83"/>
      <c r="V166" s="83"/>
      <c r="X166" s="84"/>
      <c r="Y166" s="84"/>
      <c r="Z166" s="84"/>
      <c r="AA166" s="84"/>
      <c r="AB166" s="84"/>
      <c r="AC166" s="84"/>
      <c r="AD166" s="84"/>
      <c r="AE166" s="84"/>
      <c r="AF166" s="84"/>
      <c r="AG166" s="84"/>
      <c r="AH166" s="84"/>
      <c r="AI166" s="84"/>
    </row>
    <row r="167" spans="2:35" ht="15" customHeight="1">
      <c r="B167" s="9" t="s">
        <v>75</v>
      </c>
      <c r="C167" s="25">
        <v>28.619900000000001</v>
      </c>
      <c r="D167" s="3">
        <v>1336.7489</v>
      </c>
      <c r="E167" s="21">
        <v>564.39089999999999</v>
      </c>
      <c r="F167" s="3">
        <v>65.884500000000003</v>
      </c>
      <c r="G167" s="21">
        <v>701.86059999999998</v>
      </c>
      <c r="H167" s="3">
        <v>47.5</v>
      </c>
      <c r="I167" s="3">
        <v>5772.2798000000003</v>
      </c>
      <c r="J167" s="20">
        <v>777.49680000000001</v>
      </c>
      <c r="K167" s="27">
        <v>9294.7813000000006</v>
      </c>
      <c r="M167" s="82"/>
      <c r="N167" s="83"/>
      <c r="O167" s="83"/>
      <c r="P167" s="83"/>
      <c r="Q167" s="83"/>
      <c r="R167" s="83"/>
      <c r="S167" s="83"/>
      <c r="T167" s="83"/>
      <c r="U167" s="83"/>
      <c r="V167" s="83"/>
      <c r="X167" s="84"/>
      <c r="Y167" s="84"/>
      <c r="Z167" s="84"/>
      <c r="AA167" s="84"/>
      <c r="AB167" s="84"/>
      <c r="AC167" s="84"/>
      <c r="AD167" s="84"/>
      <c r="AE167" s="84"/>
      <c r="AF167" s="84"/>
      <c r="AG167" s="84"/>
      <c r="AH167" s="84"/>
      <c r="AI167" s="84"/>
    </row>
    <row r="168" spans="2:35" ht="15" customHeight="1">
      <c r="B168" s="9" t="s">
        <v>22</v>
      </c>
      <c r="C168" s="25">
        <v>28.619900000000001</v>
      </c>
      <c r="D168" s="3">
        <v>1395.3148000000001</v>
      </c>
      <c r="E168" s="21">
        <v>578.22680000000003</v>
      </c>
      <c r="F168" s="3">
        <v>102.00790000000001</v>
      </c>
      <c r="G168" s="21">
        <v>726.97810000000004</v>
      </c>
      <c r="H168" s="3">
        <v>97.5</v>
      </c>
      <c r="I168" s="3">
        <v>5421.6152000000002</v>
      </c>
      <c r="J168" s="20">
        <v>834.63459999999998</v>
      </c>
      <c r="K168" s="27">
        <v>9184.8973999999998</v>
      </c>
      <c r="M168" s="82"/>
      <c r="N168" s="83"/>
      <c r="O168" s="83"/>
      <c r="P168" s="83"/>
      <c r="Q168" s="83"/>
      <c r="R168" s="83"/>
      <c r="S168" s="83"/>
      <c r="T168" s="83"/>
      <c r="U168" s="83"/>
      <c r="V168" s="83"/>
      <c r="X168" s="84"/>
      <c r="Y168" s="84"/>
      <c r="Z168" s="84"/>
      <c r="AA168" s="84"/>
      <c r="AB168" s="84"/>
      <c r="AC168" s="84"/>
      <c r="AD168" s="84"/>
      <c r="AE168" s="84"/>
      <c r="AF168" s="84"/>
      <c r="AG168" s="84"/>
      <c r="AH168" s="84"/>
      <c r="AI168" s="84"/>
    </row>
    <row r="169" spans="2:35" ht="15" customHeight="1">
      <c r="B169" s="9" t="s">
        <v>90</v>
      </c>
      <c r="C169" s="25">
        <v>20.9879</v>
      </c>
      <c r="D169" s="3">
        <v>1467.2009</v>
      </c>
      <c r="E169" s="21">
        <v>559.82979999999998</v>
      </c>
      <c r="F169" s="3">
        <v>108.91370000000001</v>
      </c>
      <c r="G169" s="21">
        <v>713.42930000000001</v>
      </c>
      <c r="H169" s="3">
        <v>97.5</v>
      </c>
      <c r="I169" s="3">
        <v>5510.4169000000002</v>
      </c>
      <c r="J169" s="20">
        <v>877.85839999999996</v>
      </c>
      <c r="K169" s="27">
        <v>9356.1368999999995</v>
      </c>
      <c r="M169" s="82"/>
      <c r="N169" s="83"/>
      <c r="O169" s="83"/>
      <c r="P169" s="83"/>
      <c r="Q169" s="83"/>
      <c r="R169" s="83"/>
      <c r="S169" s="83"/>
      <c r="T169" s="83"/>
      <c r="U169" s="83"/>
      <c r="V169" s="83"/>
      <c r="X169" s="84"/>
      <c r="Y169" s="84"/>
      <c r="Z169" s="84"/>
      <c r="AA169" s="84"/>
      <c r="AB169" s="84"/>
      <c r="AC169" s="84"/>
      <c r="AD169" s="84"/>
      <c r="AE169" s="84"/>
      <c r="AF169" s="84"/>
      <c r="AG169" s="84"/>
      <c r="AH169" s="84"/>
      <c r="AI169" s="84"/>
    </row>
    <row r="170" spans="2:35" ht="15" customHeight="1">
      <c r="B170" s="9" t="s">
        <v>77</v>
      </c>
      <c r="C170" s="25">
        <v>23.225100000000001</v>
      </c>
      <c r="D170" s="3">
        <v>1433.3314</v>
      </c>
      <c r="E170" s="21">
        <v>556.49590000000001</v>
      </c>
      <c r="F170" s="3">
        <v>87.472300000000004</v>
      </c>
      <c r="G170" s="21">
        <v>724.4058</v>
      </c>
      <c r="H170" s="3">
        <v>73.5</v>
      </c>
      <c r="I170" s="3">
        <v>6121.21</v>
      </c>
      <c r="J170" s="20">
        <v>855.82079999999996</v>
      </c>
      <c r="K170" s="27">
        <v>9875.4614999999994</v>
      </c>
      <c r="M170" s="82"/>
      <c r="N170" s="83"/>
      <c r="O170" s="83"/>
      <c r="P170" s="83"/>
      <c r="Q170" s="83"/>
      <c r="R170" s="83"/>
      <c r="S170" s="83"/>
      <c r="T170" s="83"/>
      <c r="U170" s="83"/>
      <c r="V170" s="83"/>
      <c r="X170" s="84"/>
      <c r="Y170" s="84"/>
      <c r="Z170" s="84"/>
      <c r="AA170" s="84"/>
      <c r="AB170" s="84"/>
      <c r="AC170" s="84"/>
      <c r="AD170" s="84"/>
      <c r="AE170" s="84"/>
      <c r="AF170" s="84"/>
      <c r="AG170" s="84"/>
      <c r="AH170" s="84"/>
      <c r="AI170" s="84"/>
    </row>
    <row r="171" spans="2:35" ht="15" customHeight="1">
      <c r="B171" s="9" t="s">
        <v>78</v>
      </c>
      <c r="C171" s="25">
        <v>23.225100000000001</v>
      </c>
      <c r="D171" s="3">
        <v>1417.4775</v>
      </c>
      <c r="E171" s="21">
        <v>559.32600000000002</v>
      </c>
      <c r="F171" s="3">
        <v>89.827200000000005</v>
      </c>
      <c r="G171" s="21">
        <v>707.13430000000005</v>
      </c>
      <c r="H171" s="3">
        <v>73.5</v>
      </c>
      <c r="I171" s="3">
        <v>5794.0591999999997</v>
      </c>
      <c r="J171" s="20">
        <v>852.69960000000003</v>
      </c>
      <c r="K171" s="27">
        <v>9517.2489999999998</v>
      </c>
      <c r="M171" s="82"/>
      <c r="N171" s="83"/>
      <c r="O171" s="83"/>
      <c r="P171" s="83"/>
      <c r="Q171" s="83"/>
      <c r="R171" s="83"/>
      <c r="S171" s="83"/>
      <c r="T171" s="83"/>
      <c r="U171" s="83"/>
      <c r="V171" s="83"/>
      <c r="X171" s="84"/>
      <c r="Y171" s="84"/>
      <c r="Z171" s="84"/>
      <c r="AA171" s="84"/>
      <c r="AB171" s="84"/>
      <c r="AC171" s="84"/>
      <c r="AD171" s="84"/>
      <c r="AE171" s="84"/>
      <c r="AF171" s="84"/>
      <c r="AG171" s="84"/>
      <c r="AH171" s="84"/>
      <c r="AI171" s="84"/>
    </row>
    <row r="172" spans="2:35" ht="15" customHeight="1">
      <c r="B172" s="9" t="s">
        <v>17</v>
      </c>
      <c r="C172" s="25">
        <v>7.1570999999999998</v>
      </c>
      <c r="D172" s="3">
        <v>1427.0263</v>
      </c>
      <c r="E172" s="21">
        <v>557.46400000000006</v>
      </c>
      <c r="F172" s="3">
        <v>95.148300000000006</v>
      </c>
      <c r="G172" s="21">
        <v>732.85810000000004</v>
      </c>
      <c r="H172" s="3">
        <v>73.5</v>
      </c>
      <c r="I172" s="3">
        <v>5950.4101000000001</v>
      </c>
      <c r="J172" s="20">
        <v>855.8374</v>
      </c>
      <c r="K172" s="27">
        <v>9699.4014999999999</v>
      </c>
      <c r="M172" s="82"/>
      <c r="N172" s="83"/>
      <c r="O172" s="83"/>
      <c r="P172" s="83"/>
      <c r="Q172" s="83"/>
      <c r="R172" s="83"/>
      <c r="S172" s="83"/>
      <c r="T172" s="83"/>
      <c r="U172" s="83"/>
      <c r="V172" s="83"/>
      <c r="X172" s="84"/>
      <c r="Y172" s="84"/>
      <c r="Z172" s="84"/>
      <c r="AA172" s="84"/>
      <c r="AB172" s="84"/>
      <c r="AC172" s="84"/>
      <c r="AD172" s="84"/>
      <c r="AE172" s="84"/>
      <c r="AF172" s="84"/>
      <c r="AG172" s="84"/>
      <c r="AH172" s="84"/>
      <c r="AI172" s="84"/>
    </row>
    <row r="173" spans="2:35" ht="15" customHeight="1">
      <c r="B173" s="9" t="s">
        <v>18</v>
      </c>
      <c r="C173" s="25">
        <v>11.4398</v>
      </c>
      <c r="D173" s="3">
        <v>1510.1569</v>
      </c>
      <c r="E173" s="21">
        <v>552.63289999999995</v>
      </c>
      <c r="F173" s="3">
        <v>89.964200000000005</v>
      </c>
      <c r="G173" s="21">
        <v>736.54579999999999</v>
      </c>
      <c r="H173" s="3">
        <v>93.5</v>
      </c>
      <c r="I173" s="3">
        <v>6105.3064000000004</v>
      </c>
      <c r="J173" s="20">
        <v>866.21029999999996</v>
      </c>
      <c r="K173" s="27">
        <v>9965.7561999999998</v>
      </c>
      <c r="M173" s="82"/>
      <c r="N173" s="83"/>
      <c r="O173" s="83"/>
      <c r="P173" s="83"/>
      <c r="Q173" s="83"/>
      <c r="R173" s="83"/>
      <c r="S173" s="83"/>
      <c r="T173" s="83"/>
      <c r="U173" s="83"/>
      <c r="V173" s="83"/>
      <c r="X173" s="84"/>
      <c r="Y173" s="84"/>
      <c r="Z173" s="84"/>
      <c r="AA173" s="84"/>
      <c r="AB173" s="84"/>
      <c r="AC173" s="84"/>
      <c r="AD173" s="84"/>
      <c r="AE173" s="84"/>
      <c r="AF173" s="84"/>
      <c r="AG173" s="84"/>
      <c r="AH173" s="84"/>
      <c r="AI173" s="84"/>
    </row>
    <row r="174" spans="2:35" ht="15" customHeight="1">
      <c r="B174" s="9" t="s">
        <v>7</v>
      </c>
      <c r="C174" s="25">
        <v>11.4398</v>
      </c>
      <c r="D174" s="3">
        <v>1499.3244999999999</v>
      </c>
      <c r="E174" s="21">
        <v>556.72680000000003</v>
      </c>
      <c r="F174" s="3">
        <v>74.183099999999996</v>
      </c>
      <c r="G174" s="21">
        <v>744.18409999999994</v>
      </c>
      <c r="H174" s="3">
        <v>113.5</v>
      </c>
      <c r="I174" s="3">
        <v>5614.8189000000002</v>
      </c>
      <c r="J174" s="20">
        <v>862.89909999999998</v>
      </c>
      <c r="K174" s="27">
        <v>9477.0763000000006</v>
      </c>
      <c r="M174" s="82"/>
      <c r="N174" s="83"/>
      <c r="O174" s="83"/>
      <c r="P174" s="83"/>
      <c r="Q174" s="83"/>
      <c r="R174" s="83"/>
      <c r="S174" s="83"/>
      <c r="T174" s="83"/>
      <c r="U174" s="83"/>
      <c r="V174" s="83"/>
      <c r="X174" s="84"/>
      <c r="Y174" s="84"/>
      <c r="Z174" s="84"/>
      <c r="AA174" s="84"/>
      <c r="AB174" s="84"/>
      <c r="AC174" s="84"/>
      <c r="AD174" s="84"/>
      <c r="AE174" s="84"/>
      <c r="AF174" s="84"/>
      <c r="AG174" s="84"/>
      <c r="AH174" s="84"/>
      <c r="AI174" s="84"/>
    </row>
    <row r="175" spans="2:35" ht="15" customHeight="1">
      <c r="B175" s="9" t="s">
        <v>99</v>
      </c>
      <c r="C175" s="25">
        <v>15.0878</v>
      </c>
      <c r="D175" s="3">
        <v>1516.7183</v>
      </c>
      <c r="E175" s="21">
        <v>540.59119999999996</v>
      </c>
      <c r="F175" s="3">
        <v>97.023799999999994</v>
      </c>
      <c r="G175" s="21">
        <v>732.07709999999997</v>
      </c>
      <c r="H175" s="3">
        <v>113.5</v>
      </c>
      <c r="I175" s="3">
        <v>5536.0264999999999</v>
      </c>
      <c r="J175" s="20">
        <v>858.2029</v>
      </c>
      <c r="K175" s="27">
        <v>9409.2276999999995</v>
      </c>
      <c r="M175" s="82"/>
      <c r="N175" s="83"/>
      <c r="O175" s="83"/>
      <c r="P175" s="83"/>
      <c r="Q175" s="83"/>
      <c r="R175" s="83"/>
      <c r="S175" s="83"/>
      <c r="T175" s="83"/>
      <c r="U175" s="83"/>
      <c r="V175" s="83"/>
      <c r="X175" s="84"/>
      <c r="Y175" s="84"/>
      <c r="Z175" s="84"/>
      <c r="AA175" s="84"/>
      <c r="AB175" s="84"/>
      <c r="AC175" s="84"/>
      <c r="AD175" s="84"/>
      <c r="AE175" s="84"/>
      <c r="AF175" s="84"/>
      <c r="AG175" s="84"/>
      <c r="AH175" s="84"/>
      <c r="AI175" s="84"/>
    </row>
    <row r="176" spans="2:35" ht="15" customHeight="1">
      <c r="B176" s="9" t="s">
        <v>5</v>
      </c>
      <c r="C176" s="25">
        <v>8.5044000000000004</v>
      </c>
      <c r="D176" s="3">
        <v>1511.857</v>
      </c>
      <c r="E176" s="21">
        <v>521.47910000000002</v>
      </c>
      <c r="F176" s="3">
        <v>103.3887</v>
      </c>
      <c r="G176" s="21">
        <v>732.71730000000002</v>
      </c>
      <c r="H176" s="3">
        <v>148.5</v>
      </c>
      <c r="I176" s="3">
        <v>6154.8558999999996</v>
      </c>
      <c r="J176" s="20">
        <v>837.61590000000001</v>
      </c>
      <c r="K176" s="27">
        <v>10018.9184</v>
      </c>
      <c r="M176" s="82"/>
      <c r="N176" s="83"/>
      <c r="O176" s="83"/>
      <c r="P176" s="83"/>
      <c r="Q176" s="83"/>
      <c r="R176" s="83"/>
      <c r="S176" s="83"/>
      <c r="T176" s="83"/>
      <c r="U176" s="83"/>
      <c r="V176" s="83"/>
      <c r="X176" s="84"/>
      <c r="Y176" s="84"/>
      <c r="Z176" s="84"/>
      <c r="AA176" s="84"/>
      <c r="AB176" s="84"/>
      <c r="AC176" s="84"/>
      <c r="AD176" s="84"/>
      <c r="AE176" s="84"/>
      <c r="AF176" s="84"/>
      <c r="AG176" s="84"/>
      <c r="AH176" s="84"/>
      <c r="AI176" s="84"/>
    </row>
    <row r="177" spans="2:35" ht="14.65" customHeight="1">
      <c r="B177" s="77">
        <v>2021</v>
      </c>
      <c r="C177" s="25"/>
      <c r="D177" s="3"/>
      <c r="E177" s="21"/>
      <c r="F177" s="3"/>
      <c r="G177" s="21"/>
      <c r="H177" s="3"/>
      <c r="I177" s="3"/>
      <c r="J177" s="20"/>
      <c r="K177" s="27"/>
      <c r="X177" s="84"/>
      <c r="Y177" s="84"/>
      <c r="Z177" s="84"/>
      <c r="AA177" s="84"/>
      <c r="AB177" s="84"/>
      <c r="AC177" s="84"/>
      <c r="AD177" s="84"/>
      <c r="AE177" s="84"/>
      <c r="AF177" s="84"/>
      <c r="AG177" s="84"/>
      <c r="AH177" s="84"/>
      <c r="AI177" s="84"/>
    </row>
    <row r="178" spans="2:35" ht="14.65" customHeight="1">
      <c r="B178" s="9" t="s">
        <v>101</v>
      </c>
      <c r="C178" s="25">
        <v>8.5044000000000004</v>
      </c>
      <c r="D178" s="3">
        <v>1549.3579999999999</v>
      </c>
      <c r="E178" s="21">
        <v>579.173</v>
      </c>
      <c r="F178" s="3">
        <v>109.37009999999999</v>
      </c>
      <c r="G178" s="21">
        <v>697.08720000000005</v>
      </c>
      <c r="H178" s="3">
        <v>148.5</v>
      </c>
      <c r="I178" s="3">
        <v>6373.6180000000004</v>
      </c>
      <c r="J178" s="20">
        <v>691.94799999999998</v>
      </c>
      <c r="K178" s="27">
        <v>10157.558800000001</v>
      </c>
      <c r="M178" s="82"/>
      <c r="N178" s="83"/>
      <c r="O178" s="83"/>
      <c r="P178" s="83"/>
      <c r="Q178" s="83"/>
      <c r="R178" s="83"/>
      <c r="S178" s="83"/>
      <c r="T178" s="83"/>
      <c r="U178" s="83"/>
      <c r="V178" s="83"/>
      <c r="X178" s="84"/>
      <c r="Y178" s="84"/>
      <c r="Z178" s="84"/>
      <c r="AA178" s="84"/>
      <c r="AB178" s="84"/>
      <c r="AC178" s="84"/>
      <c r="AD178" s="84"/>
      <c r="AE178" s="84"/>
      <c r="AF178" s="84"/>
      <c r="AG178" s="84"/>
      <c r="AH178" s="84"/>
      <c r="AI178" s="84"/>
    </row>
    <row r="179" spans="2:35" ht="14.65" customHeight="1">
      <c r="B179" s="9" t="s">
        <v>102</v>
      </c>
      <c r="C179" s="25">
        <v>0.43730000000000002</v>
      </c>
      <c r="D179" s="3">
        <v>1576.9058</v>
      </c>
      <c r="E179" s="21">
        <v>581.99360000000001</v>
      </c>
      <c r="F179" s="3">
        <v>92.863500000000002</v>
      </c>
      <c r="G179" s="21">
        <v>749.14300000000003</v>
      </c>
      <c r="H179" s="3">
        <v>148.5</v>
      </c>
      <c r="I179" s="3">
        <v>5782.3525</v>
      </c>
      <c r="J179" s="20">
        <v>697.00049999999999</v>
      </c>
      <c r="K179" s="27">
        <v>9629.1960999999992</v>
      </c>
      <c r="M179" s="82"/>
      <c r="N179" s="83"/>
      <c r="O179" s="83"/>
      <c r="P179" s="83"/>
      <c r="Q179" s="83"/>
      <c r="R179" s="83"/>
      <c r="S179" s="83"/>
      <c r="T179" s="83"/>
      <c r="U179" s="83"/>
      <c r="V179" s="83"/>
      <c r="X179" s="84"/>
      <c r="Y179" s="84"/>
      <c r="Z179" s="84"/>
      <c r="AA179" s="84"/>
      <c r="AB179" s="84"/>
      <c r="AC179" s="84"/>
      <c r="AD179" s="84"/>
      <c r="AE179" s="84"/>
      <c r="AF179" s="84"/>
      <c r="AG179" s="84"/>
      <c r="AH179" s="84"/>
      <c r="AI179" s="84"/>
    </row>
    <row r="180" spans="2:35" ht="14.65" customHeight="1">
      <c r="B180" s="9" t="s">
        <v>103</v>
      </c>
      <c r="C180" s="25">
        <v>0</v>
      </c>
      <c r="D180" s="3">
        <v>1585.5286000000001</v>
      </c>
      <c r="E180" s="21">
        <v>573.29600000000005</v>
      </c>
      <c r="F180" s="3">
        <v>128.6129</v>
      </c>
      <c r="G180" s="21">
        <v>810.76990000000001</v>
      </c>
      <c r="H180" s="3">
        <v>712.2</v>
      </c>
      <c r="I180" s="3">
        <v>5902.0808999999999</v>
      </c>
      <c r="J180" s="20">
        <v>641.7473</v>
      </c>
      <c r="K180" s="27">
        <v>10354.2356</v>
      </c>
      <c r="M180" s="82"/>
      <c r="N180" s="83"/>
      <c r="O180" s="83"/>
      <c r="P180" s="83"/>
      <c r="Q180" s="83"/>
      <c r="R180" s="83"/>
      <c r="S180" s="83"/>
      <c r="T180" s="83"/>
      <c r="U180" s="83"/>
      <c r="V180" s="83"/>
      <c r="X180" s="84"/>
      <c r="Y180" s="84"/>
      <c r="Z180" s="84"/>
      <c r="AA180" s="84"/>
      <c r="AB180" s="84"/>
      <c r="AC180" s="84"/>
      <c r="AD180" s="84"/>
      <c r="AE180" s="84"/>
      <c r="AF180" s="84"/>
      <c r="AG180" s="84"/>
      <c r="AH180" s="84"/>
      <c r="AI180" s="84"/>
    </row>
    <row r="181" spans="2:35" ht="14.65" customHeight="1">
      <c r="B181" s="9" t="s">
        <v>104</v>
      </c>
      <c r="C181" s="25">
        <v>3.62</v>
      </c>
      <c r="D181" s="3">
        <v>1582.3475000000001</v>
      </c>
      <c r="E181" s="21">
        <v>553.88829999999996</v>
      </c>
      <c r="F181" s="3">
        <v>118.07510000000001</v>
      </c>
      <c r="G181" s="21">
        <v>833.00509999999997</v>
      </c>
      <c r="H181" s="3">
        <v>712.2</v>
      </c>
      <c r="I181" s="3">
        <v>6303.9186</v>
      </c>
      <c r="J181" s="20">
        <v>670.03570000000002</v>
      </c>
      <c r="K181" s="27">
        <v>10777.0903</v>
      </c>
      <c r="M181" s="82"/>
      <c r="N181" s="83"/>
      <c r="O181" s="83"/>
      <c r="P181" s="83"/>
      <c r="Q181" s="83"/>
      <c r="R181" s="83"/>
      <c r="S181" s="83"/>
      <c r="T181" s="83"/>
      <c r="U181" s="83"/>
      <c r="V181" s="83"/>
      <c r="X181" s="84"/>
      <c r="Y181" s="84"/>
      <c r="Z181" s="84"/>
      <c r="AA181" s="84"/>
      <c r="AB181" s="84"/>
      <c r="AC181" s="84"/>
      <c r="AD181" s="84"/>
      <c r="AE181" s="84"/>
      <c r="AF181" s="84"/>
      <c r="AG181" s="84"/>
      <c r="AH181" s="84"/>
      <c r="AI181" s="84"/>
    </row>
    <row r="182" spans="2:35" ht="14.65" customHeight="1">
      <c r="B182" s="9" t="s">
        <v>23</v>
      </c>
      <c r="C182" s="25">
        <v>7.4344999999999999</v>
      </c>
      <c r="D182" s="3">
        <v>1605.6472000000001</v>
      </c>
      <c r="E182" s="21">
        <v>553.01300000000003</v>
      </c>
      <c r="F182" s="3">
        <v>198.39869999999999</v>
      </c>
      <c r="G182" s="21">
        <v>837.68560000000002</v>
      </c>
      <c r="H182" s="3">
        <v>722.2</v>
      </c>
      <c r="I182" s="3">
        <v>6005.3316000000004</v>
      </c>
      <c r="J182" s="20">
        <v>693.58090000000004</v>
      </c>
      <c r="K182" s="27">
        <v>10623.291499999999</v>
      </c>
      <c r="M182" s="82"/>
      <c r="N182" s="83"/>
      <c r="O182" s="83"/>
      <c r="P182" s="83"/>
      <c r="Q182" s="83"/>
      <c r="R182" s="83"/>
      <c r="S182" s="83"/>
      <c r="T182" s="83"/>
      <c r="U182" s="83"/>
      <c r="V182" s="83"/>
      <c r="X182" s="84"/>
      <c r="Y182" s="84"/>
      <c r="Z182" s="84"/>
      <c r="AA182" s="84"/>
      <c r="AB182" s="84"/>
      <c r="AC182" s="84"/>
      <c r="AD182" s="84"/>
      <c r="AE182" s="84"/>
      <c r="AF182" s="84"/>
      <c r="AG182" s="84"/>
      <c r="AH182" s="84"/>
      <c r="AI182" s="84"/>
    </row>
    <row r="183" spans="2:35" ht="14.65" customHeight="1">
      <c r="B183" s="9" t="s">
        <v>105</v>
      </c>
      <c r="C183" s="25">
        <v>7.4344999999999999</v>
      </c>
      <c r="D183" s="3">
        <v>1594.9621</v>
      </c>
      <c r="E183" s="21">
        <v>526.35649999999998</v>
      </c>
      <c r="F183" s="3">
        <v>201.3519</v>
      </c>
      <c r="G183" s="21">
        <v>809.83330000000001</v>
      </c>
      <c r="H183" s="3">
        <v>732.2</v>
      </c>
      <c r="I183" s="3">
        <v>6790.9799000000003</v>
      </c>
      <c r="J183" s="20">
        <v>707.21220000000005</v>
      </c>
      <c r="K183" s="27">
        <v>11370.330400000001</v>
      </c>
      <c r="M183" s="82"/>
      <c r="N183" s="83"/>
      <c r="O183" s="83"/>
      <c r="P183" s="83"/>
      <c r="Q183" s="83"/>
      <c r="R183" s="83"/>
      <c r="S183" s="83"/>
      <c r="T183" s="83"/>
      <c r="U183" s="83"/>
      <c r="V183" s="83"/>
      <c r="X183" s="84"/>
      <c r="Y183" s="84"/>
      <c r="Z183" s="84"/>
      <c r="AA183" s="84"/>
      <c r="AB183" s="84"/>
      <c r="AC183" s="84"/>
      <c r="AD183" s="84"/>
      <c r="AE183" s="84"/>
      <c r="AF183" s="84"/>
      <c r="AG183" s="84"/>
      <c r="AH183" s="84"/>
      <c r="AI183" s="84"/>
    </row>
    <row r="184" spans="2:35" ht="14.65" customHeight="1">
      <c r="B184" s="9" t="s">
        <v>106</v>
      </c>
      <c r="C184" s="25">
        <v>3.7090000000000001</v>
      </c>
      <c r="D184" s="3">
        <v>1615.0019</v>
      </c>
      <c r="E184" s="21">
        <v>531.94399999999996</v>
      </c>
      <c r="F184" s="3">
        <v>187.1277</v>
      </c>
      <c r="G184" s="21">
        <v>790.20069999999998</v>
      </c>
      <c r="H184" s="3">
        <v>697.2</v>
      </c>
      <c r="I184" s="3">
        <v>6975.5609000000004</v>
      </c>
      <c r="J184" s="20">
        <v>744.39509999999996</v>
      </c>
      <c r="K184" s="27">
        <v>11545.1392</v>
      </c>
      <c r="M184" s="82"/>
      <c r="N184" s="83"/>
      <c r="O184" s="83"/>
      <c r="P184" s="83"/>
      <c r="Q184" s="83"/>
      <c r="R184" s="83"/>
      <c r="S184" s="83"/>
      <c r="T184" s="83"/>
      <c r="U184" s="83"/>
      <c r="V184" s="83"/>
      <c r="X184" s="84"/>
      <c r="Y184" s="84"/>
      <c r="Z184" s="84"/>
      <c r="AA184" s="84"/>
      <c r="AB184" s="84"/>
      <c r="AC184" s="84"/>
      <c r="AD184" s="84"/>
      <c r="AE184" s="84"/>
      <c r="AF184" s="84"/>
      <c r="AG184" s="84"/>
      <c r="AH184" s="84"/>
      <c r="AI184" s="84"/>
    </row>
    <row r="185" spans="2:35" ht="14.65" customHeight="1">
      <c r="B185" s="9" t="s">
        <v>107</v>
      </c>
      <c r="C185" s="25">
        <v>3.536</v>
      </c>
      <c r="D185" s="3">
        <v>1571.2723000000001</v>
      </c>
      <c r="E185" s="21">
        <v>527.30100000000004</v>
      </c>
      <c r="F185" s="3">
        <v>198.79679999999999</v>
      </c>
      <c r="G185" s="21">
        <v>971.24890000000005</v>
      </c>
      <c r="H185" s="3">
        <v>677.2</v>
      </c>
      <c r="I185" s="3">
        <v>6958.9256999999998</v>
      </c>
      <c r="J185" s="20">
        <v>712.25760000000002</v>
      </c>
      <c r="K185" s="27">
        <v>11620.5383</v>
      </c>
      <c r="M185" s="82"/>
      <c r="N185" s="83"/>
      <c r="O185" s="83"/>
      <c r="P185" s="83"/>
      <c r="Q185" s="83"/>
      <c r="R185" s="83"/>
      <c r="S185" s="83"/>
      <c r="T185" s="83"/>
      <c r="U185" s="83"/>
      <c r="V185" s="83"/>
      <c r="X185" s="84"/>
      <c r="Y185" s="84"/>
      <c r="Z185" s="84"/>
      <c r="AA185" s="84"/>
      <c r="AB185" s="84"/>
      <c r="AC185" s="84"/>
      <c r="AD185" s="84"/>
      <c r="AE185" s="84"/>
      <c r="AF185" s="84"/>
      <c r="AG185" s="84"/>
      <c r="AH185" s="84"/>
      <c r="AI185" s="84"/>
    </row>
    <row r="186" spans="2:35" ht="14.65" customHeight="1">
      <c r="B186" s="9" t="s">
        <v>108</v>
      </c>
      <c r="C186" s="25">
        <v>3.7256</v>
      </c>
      <c r="D186" s="3">
        <v>1589.0859</v>
      </c>
      <c r="E186" s="21">
        <v>505.10410000000002</v>
      </c>
      <c r="F186" s="3">
        <v>225.12129999999999</v>
      </c>
      <c r="G186" s="21">
        <v>1009.5173</v>
      </c>
      <c r="H186" s="3">
        <v>688.9</v>
      </c>
      <c r="I186" s="3">
        <v>6341.1670999999997</v>
      </c>
      <c r="J186" s="20">
        <v>722.41980000000001</v>
      </c>
      <c r="K186" s="27">
        <v>11085.0411</v>
      </c>
      <c r="M186" s="82"/>
      <c r="N186" s="83"/>
      <c r="O186" s="83"/>
      <c r="P186" s="83"/>
      <c r="Q186" s="83"/>
      <c r="R186" s="83"/>
      <c r="S186" s="83"/>
      <c r="T186" s="83"/>
      <c r="U186" s="83"/>
      <c r="V186" s="83"/>
      <c r="X186" s="84"/>
      <c r="Y186" s="84"/>
      <c r="Z186" s="84"/>
      <c r="AA186" s="84"/>
      <c r="AB186" s="84"/>
      <c r="AC186" s="84"/>
      <c r="AD186" s="84"/>
      <c r="AE186" s="84"/>
      <c r="AF186" s="84"/>
      <c r="AG186" s="84"/>
      <c r="AH186" s="84"/>
      <c r="AI186" s="84"/>
    </row>
    <row r="187" spans="2:35" ht="14.65" customHeight="1">
      <c r="B187" s="9" t="s">
        <v>109</v>
      </c>
      <c r="C187" s="25">
        <v>3.7256</v>
      </c>
      <c r="D187" s="3">
        <v>1670.808</v>
      </c>
      <c r="E187" s="21">
        <v>523.78679999999997</v>
      </c>
      <c r="F187" s="3">
        <v>217.9479</v>
      </c>
      <c r="G187" s="21">
        <v>998.77850000000001</v>
      </c>
      <c r="H187" s="3">
        <v>688.9</v>
      </c>
      <c r="I187" s="3">
        <v>6075.3073000000004</v>
      </c>
      <c r="J187" s="20">
        <v>698.44</v>
      </c>
      <c r="K187" s="27">
        <v>10877.694</v>
      </c>
      <c r="M187" s="82"/>
      <c r="N187" s="83"/>
      <c r="O187" s="83"/>
      <c r="P187" s="83"/>
      <c r="Q187" s="83"/>
      <c r="R187" s="83"/>
      <c r="S187" s="83"/>
      <c r="T187" s="83"/>
      <c r="U187" s="83"/>
      <c r="V187" s="83"/>
      <c r="X187" s="84"/>
      <c r="Y187" s="84"/>
      <c r="Z187" s="84"/>
      <c r="AA187" s="84"/>
      <c r="AB187" s="84"/>
      <c r="AC187" s="84"/>
      <c r="AD187" s="84"/>
      <c r="AE187" s="84"/>
      <c r="AF187" s="84"/>
      <c r="AG187" s="84"/>
      <c r="AH187" s="84"/>
      <c r="AI187" s="84"/>
    </row>
    <row r="188" spans="2:35" ht="14.65" customHeight="1">
      <c r="B188" s="9" t="s">
        <v>99</v>
      </c>
      <c r="C188" s="25">
        <v>4.3452999999999999</v>
      </c>
      <c r="D188" s="3">
        <v>1767.1402</v>
      </c>
      <c r="E188" s="21">
        <v>526.60730000000001</v>
      </c>
      <c r="F188" s="3">
        <v>214.97059999999999</v>
      </c>
      <c r="G188" s="21">
        <v>1025.2887000000001</v>
      </c>
      <c r="H188" s="3">
        <v>688.9</v>
      </c>
      <c r="I188" s="3">
        <v>6301.5868</v>
      </c>
      <c r="J188" s="20">
        <v>710.20050000000003</v>
      </c>
      <c r="K188" s="27">
        <v>11239.039500000001</v>
      </c>
      <c r="M188" s="82"/>
      <c r="N188" s="83"/>
      <c r="O188" s="83"/>
      <c r="P188" s="83"/>
      <c r="Q188" s="83"/>
      <c r="R188" s="83"/>
      <c r="S188" s="83"/>
      <c r="T188" s="83"/>
      <c r="U188" s="83"/>
      <c r="V188" s="83"/>
      <c r="X188" s="84"/>
      <c r="Y188" s="84"/>
      <c r="Z188" s="84"/>
      <c r="AA188" s="84"/>
      <c r="AB188" s="84"/>
      <c r="AC188" s="84"/>
      <c r="AD188" s="84"/>
      <c r="AE188" s="84"/>
      <c r="AF188" s="84"/>
      <c r="AG188" s="84"/>
      <c r="AH188" s="84"/>
      <c r="AI188" s="84"/>
    </row>
    <row r="189" spans="2:35" ht="14.65" customHeight="1">
      <c r="B189" s="9" t="s">
        <v>5</v>
      </c>
      <c r="C189" s="25">
        <v>4.6675000000000004</v>
      </c>
      <c r="D189" s="3">
        <v>2149.6280000000002</v>
      </c>
      <c r="E189" s="21">
        <v>607.37850000000003</v>
      </c>
      <c r="F189" s="3">
        <v>204.99189999999999</v>
      </c>
      <c r="G189" s="21">
        <v>1009.6084</v>
      </c>
      <c r="H189" s="3">
        <v>712.9</v>
      </c>
      <c r="I189" s="3">
        <v>7403.5281999999997</v>
      </c>
      <c r="J189" s="20">
        <v>325.73419999999999</v>
      </c>
      <c r="K189" s="27">
        <v>12418.436600000001</v>
      </c>
      <c r="M189" s="82"/>
      <c r="N189" s="83"/>
      <c r="O189" s="83"/>
      <c r="P189" s="83"/>
      <c r="Q189" s="83"/>
      <c r="R189" s="83"/>
      <c r="S189" s="83"/>
      <c r="T189" s="83"/>
      <c r="U189" s="83"/>
      <c r="V189" s="83"/>
      <c r="X189" s="84"/>
      <c r="Y189" s="84"/>
      <c r="Z189" s="84"/>
      <c r="AA189" s="84"/>
      <c r="AB189" s="84"/>
      <c r="AC189" s="84"/>
      <c r="AD189" s="84"/>
      <c r="AE189" s="84"/>
      <c r="AF189" s="84"/>
      <c r="AG189" s="84"/>
      <c r="AH189" s="84"/>
      <c r="AI189" s="84"/>
    </row>
    <row r="190" spans="2:35" ht="14.65" customHeight="1">
      <c r="B190" s="77">
        <v>2022</v>
      </c>
      <c r="C190" s="25"/>
      <c r="D190" s="3"/>
      <c r="E190" s="21"/>
      <c r="F190" s="3"/>
      <c r="G190" s="21"/>
      <c r="H190" s="3"/>
      <c r="I190" s="3"/>
      <c r="J190" s="20"/>
      <c r="K190" s="27"/>
      <c r="M190" s="82"/>
      <c r="N190" s="83"/>
      <c r="O190" s="83"/>
      <c r="P190" s="83"/>
      <c r="Q190" s="83"/>
      <c r="R190" s="83"/>
      <c r="S190" s="83"/>
      <c r="T190" s="83"/>
      <c r="U190" s="83"/>
      <c r="V190" s="83"/>
      <c r="X190" s="84"/>
      <c r="Y190" s="84"/>
      <c r="Z190" s="84"/>
      <c r="AA190" s="84"/>
      <c r="AB190" s="84"/>
      <c r="AC190" s="84"/>
      <c r="AD190" s="84"/>
      <c r="AE190" s="84"/>
      <c r="AF190" s="84"/>
      <c r="AG190" s="84"/>
      <c r="AH190" s="84"/>
      <c r="AI190" s="84"/>
    </row>
    <row r="191" spans="2:35" ht="14.65" customHeight="1">
      <c r="B191" s="9" t="s">
        <v>101</v>
      </c>
      <c r="C191" s="25">
        <v>3.2119306999999999</v>
      </c>
      <c r="D191" s="3">
        <v>2182.1945923500002</v>
      </c>
      <c r="E191" s="21">
        <v>557.13244949</v>
      </c>
      <c r="F191" s="3">
        <v>211.86625074</v>
      </c>
      <c r="G191" s="21">
        <v>1020.28098167</v>
      </c>
      <c r="H191" s="3">
        <v>698.9</v>
      </c>
      <c r="I191" s="3">
        <v>6943.56946169</v>
      </c>
      <c r="J191" s="20">
        <v>332.91289928999998</v>
      </c>
      <c r="K191" s="27">
        <v>11950.06856593</v>
      </c>
      <c r="M191" s="82"/>
      <c r="N191" s="83"/>
      <c r="O191" s="83"/>
      <c r="P191" s="83"/>
      <c r="Q191" s="83"/>
      <c r="R191" s="83"/>
      <c r="S191" s="83"/>
      <c r="T191" s="83"/>
      <c r="U191" s="83"/>
      <c r="V191" s="83"/>
      <c r="X191" s="84"/>
      <c r="Y191" s="84"/>
      <c r="Z191" s="84"/>
      <c r="AA191" s="84"/>
      <c r="AB191" s="84"/>
      <c r="AC191" s="84"/>
      <c r="AD191" s="84"/>
      <c r="AE191" s="84"/>
      <c r="AF191" s="84"/>
      <c r="AG191" s="84"/>
      <c r="AH191" s="84"/>
      <c r="AI191" s="84"/>
    </row>
    <row r="192" spans="2:35" ht="14.65" customHeight="1">
      <c r="B192" s="9" t="s">
        <v>102</v>
      </c>
      <c r="C192" s="25">
        <v>1.5184807</v>
      </c>
      <c r="D192" s="3">
        <v>2200.76214759</v>
      </c>
      <c r="E192" s="21">
        <v>625.39376184000002</v>
      </c>
      <c r="F192" s="3">
        <v>211.24280661</v>
      </c>
      <c r="G192" s="21">
        <v>1047.6334030200001</v>
      </c>
      <c r="H192" s="3">
        <v>698.9</v>
      </c>
      <c r="I192" s="3">
        <v>6961.6242824700003</v>
      </c>
      <c r="J192" s="20">
        <v>330.85128427000001</v>
      </c>
      <c r="K192" s="27">
        <v>12077.926166499999</v>
      </c>
      <c r="M192" s="82"/>
      <c r="N192" s="83"/>
      <c r="O192" s="83"/>
      <c r="P192" s="83"/>
      <c r="Q192" s="83"/>
      <c r="R192" s="83"/>
      <c r="S192" s="83"/>
      <c r="T192" s="83"/>
      <c r="U192" s="83"/>
      <c r="V192" s="83"/>
      <c r="X192" s="84"/>
      <c r="Y192" s="84"/>
      <c r="Z192" s="84"/>
      <c r="AA192" s="84"/>
      <c r="AB192" s="84"/>
      <c r="AC192" s="84"/>
      <c r="AD192" s="84"/>
      <c r="AE192" s="84"/>
      <c r="AF192" s="84"/>
      <c r="AG192" s="84"/>
      <c r="AH192" s="84"/>
      <c r="AI192" s="84"/>
    </row>
    <row r="193" spans="2:35" ht="14.65" customHeight="1">
      <c r="B193" s="9" t="s">
        <v>103</v>
      </c>
      <c r="C193" s="25">
        <v>2.6085495000000001</v>
      </c>
      <c r="D193" s="3">
        <v>2256.8254830599999</v>
      </c>
      <c r="E193" s="21">
        <v>648.27657906000002</v>
      </c>
      <c r="F193" s="3">
        <v>230.38959105999999</v>
      </c>
      <c r="G193" s="21">
        <v>1260.49983524</v>
      </c>
      <c r="H193" s="3">
        <v>671.2</v>
      </c>
      <c r="I193" s="3">
        <v>7235.8736129099998</v>
      </c>
      <c r="J193" s="20">
        <v>333.24277670999999</v>
      </c>
      <c r="K193" s="27">
        <v>12638.91642754</v>
      </c>
      <c r="M193" s="82"/>
      <c r="N193" s="83"/>
      <c r="O193" s="83"/>
      <c r="P193" s="83"/>
      <c r="Q193" s="83"/>
      <c r="R193" s="83"/>
      <c r="S193" s="83"/>
      <c r="T193" s="83"/>
      <c r="U193" s="83"/>
      <c r="V193" s="83"/>
      <c r="X193" s="84"/>
      <c r="Y193" s="84"/>
      <c r="Z193" s="84"/>
      <c r="AA193" s="84"/>
      <c r="AB193" s="84"/>
      <c r="AC193" s="84"/>
      <c r="AD193" s="84"/>
      <c r="AE193" s="84"/>
      <c r="AF193" s="84"/>
      <c r="AG193" s="84"/>
      <c r="AH193" s="84"/>
      <c r="AI193" s="84"/>
    </row>
    <row r="194" spans="2:35" ht="14.65" customHeight="1">
      <c r="B194" s="9" t="s">
        <v>104</v>
      </c>
      <c r="C194" s="25">
        <v>2.6085495000000001</v>
      </c>
      <c r="D194" s="3">
        <v>2290.6809765799999</v>
      </c>
      <c r="E194" s="21">
        <v>711.60869940999999</v>
      </c>
      <c r="F194" s="3">
        <v>234.32115214000001</v>
      </c>
      <c r="G194" s="21">
        <v>1133.1250915099999</v>
      </c>
      <c r="H194" s="3">
        <v>671.2</v>
      </c>
      <c r="I194" s="3">
        <v>6796.5201681999997</v>
      </c>
      <c r="J194" s="20">
        <v>333.62264047999997</v>
      </c>
      <c r="K194" s="27">
        <v>12173.68727782</v>
      </c>
      <c r="M194" s="82"/>
      <c r="N194" s="83"/>
      <c r="O194" s="83"/>
      <c r="P194" s="83"/>
      <c r="Q194" s="83"/>
      <c r="R194" s="83"/>
      <c r="S194" s="83"/>
      <c r="T194" s="83"/>
      <c r="U194" s="83"/>
      <c r="V194" s="83"/>
      <c r="X194" s="84"/>
      <c r="Y194" s="84"/>
      <c r="Z194" s="84"/>
      <c r="AA194" s="84"/>
      <c r="AB194" s="84"/>
      <c r="AC194" s="84"/>
      <c r="AD194" s="84"/>
      <c r="AE194" s="84"/>
      <c r="AF194" s="84"/>
      <c r="AG194" s="84"/>
      <c r="AH194" s="84"/>
      <c r="AI194" s="84"/>
    </row>
    <row r="195" spans="2:35" ht="14.65" customHeight="1">
      <c r="B195" s="9" t="s">
        <v>23</v>
      </c>
      <c r="C195" s="25">
        <v>2.6085495000000001</v>
      </c>
      <c r="D195" s="3">
        <v>2300.5969670499999</v>
      </c>
      <c r="E195" s="21">
        <v>699.58244491000005</v>
      </c>
      <c r="F195" s="3">
        <v>189.49339591</v>
      </c>
      <c r="G195" s="21">
        <v>1148.67580922</v>
      </c>
      <c r="H195" s="3">
        <v>671.2</v>
      </c>
      <c r="I195" s="3">
        <v>6731.4773668500002</v>
      </c>
      <c r="J195" s="20">
        <v>358.57571287000002</v>
      </c>
      <c r="K195" s="27">
        <v>12102.21024631</v>
      </c>
      <c r="M195" s="82"/>
      <c r="N195" s="83"/>
      <c r="O195" s="83"/>
      <c r="P195" s="83"/>
      <c r="Q195" s="83"/>
      <c r="R195" s="83"/>
      <c r="S195" s="83"/>
      <c r="T195" s="83"/>
      <c r="U195" s="83"/>
      <c r="V195" s="83"/>
      <c r="X195" s="84"/>
      <c r="Y195" s="84"/>
      <c r="Z195" s="84"/>
      <c r="AA195" s="84"/>
      <c r="AB195" s="84"/>
      <c r="AC195" s="84"/>
      <c r="AD195" s="84"/>
      <c r="AE195" s="84"/>
      <c r="AF195" s="84"/>
      <c r="AG195" s="84"/>
      <c r="AH195" s="84"/>
      <c r="AI195" s="84"/>
    </row>
    <row r="196" spans="2:35" ht="14.65" customHeight="1">
      <c r="B196" s="9" t="s">
        <v>105</v>
      </c>
      <c r="C196" s="25">
        <v>2.6082839999999998</v>
      </c>
      <c r="D196" s="3">
        <v>2280.3742084700002</v>
      </c>
      <c r="E196" s="21">
        <v>688.87545733000002</v>
      </c>
      <c r="F196" s="3">
        <v>211.70130943000001</v>
      </c>
      <c r="G196" s="21">
        <v>1165.0942676</v>
      </c>
      <c r="H196" s="3">
        <v>681.7</v>
      </c>
      <c r="I196" s="3">
        <v>7305.0608308999999</v>
      </c>
      <c r="J196" s="20">
        <v>343.52793692</v>
      </c>
      <c r="K196" s="27">
        <v>12678.94229465</v>
      </c>
      <c r="M196" s="82"/>
      <c r="N196" s="83"/>
      <c r="O196" s="83"/>
      <c r="P196" s="83"/>
      <c r="Q196" s="83"/>
      <c r="R196" s="83"/>
      <c r="S196" s="83"/>
      <c r="T196" s="83"/>
      <c r="U196" s="83"/>
      <c r="V196" s="83"/>
      <c r="X196" s="84"/>
      <c r="Y196" s="84"/>
      <c r="Z196" s="84"/>
      <c r="AA196" s="84"/>
      <c r="AB196" s="84"/>
      <c r="AC196" s="84"/>
      <c r="AD196" s="84"/>
      <c r="AE196" s="84"/>
      <c r="AF196" s="84"/>
      <c r="AG196" s="84"/>
      <c r="AH196" s="84"/>
      <c r="AI196" s="84"/>
    </row>
    <row r="197" spans="2:35" ht="14.65" customHeight="1">
      <c r="B197" s="9" t="s">
        <v>106</v>
      </c>
      <c r="C197" s="25">
        <v>8.2283999999999996E-2</v>
      </c>
      <c r="D197" s="3">
        <v>2285.2328740200001</v>
      </c>
      <c r="E197" s="21">
        <v>683.00403253000002</v>
      </c>
      <c r="F197" s="3">
        <v>243.03666214</v>
      </c>
      <c r="G197" s="21">
        <v>1145.47124919</v>
      </c>
      <c r="H197" s="3">
        <v>661.7</v>
      </c>
      <c r="I197" s="3">
        <v>6457.3545607899996</v>
      </c>
      <c r="J197" s="20">
        <v>338.71172620999999</v>
      </c>
      <c r="K197" s="27">
        <v>11814.593388879999</v>
      </c>
      <c r="M197" s="82"/>
      <c r="N197" s="83"/>
      <c r="O197" s="83"/>
      <c r="P197" s="83"/>
      <c r="Q197" s="83"/>
      <c r="R197" s="83"/>
      <c r="S197" s="83"/>
      <c r="T197" s="83"/>
      <c r="U197" s="83"/>
      <c r="V197" s="83"/>
      <c r="X197" s="84"/>
      <c r="Y197" s="84"/>
      <c r="Z197" s="84"/>
      <c r="AA197" s="84"/>
      <c r="AB197" s="84"/>
      <c r="AC197" s="84"/>
      <c r="AD197" s="84"/>
      <c r="AE197" s="84"/>
      <c r="AF197" s="84"/>
      <c r="AG197" s="84"/>
      <c r="AH197" s="84"/>
      <c r="AI197" s="84"/>
    </row>
    <row r="198" spans="2:35" ht="14.65" customHeight="1">
      <c r="B198" s="9" t="s">
        <v>107</v>
      </c>
      <c r="C198" s="25">
        <v>1.8412839999999999</v>
      </c>
      <c r="D198" s="3">
        <v>2250.6586977799998</v>
      </c>
      <c r="E198" s="21">
        <v>683.00615371000004</v>
      </c>
      <c r="F198" s="3">
        <v>202.76078466999999</v>
      </c>
      <c r="G198" s="21">
        <v>1155.78486107</v>
      </c>
      <c r="H198" s="3">
        <v>661.7</v>
      </c>
      <c r="I198" s="3">
        <v>6182.7391777299999</v>
      </c>
      <c r="J198" s="20">
        <v>330.92529583999999</v>
      </c>
      <c r="K198" s="27">
        <v>11469.4162548</v>
      </c>
      <c r="M198" s="82"/>
      <c r="N198" s="83"/>
      <c r="O198" s="83"/>
      <c r="P198" s="83"/>
      <c r="Q198" s="83"/>
      <c r="R198" s="83"/>
      <c r="S198" s="83"/>
      <c r="T198" s="83"/>
      <c r="U198" s="83"/>
      <c r="V198" s="83"/>
      <c r="X198" s="84"/>
      <c r="Y198" s="84"/>
      <c r="Z198" s="84"/>
      <c r="AA198" s="84"/>
      <c r="AB198" s="84"/>
      <c r="AC198" s="84"/>
      <c r="AD198" s="84"/>
      <c r="AE198" s="84"/>
      <c r="AF198" s="84"/>
      <c r="AG198" s="84"/>
      <c r="AH198" s="84"/>
      <c r="AI198" s="84"/>
    </row>
    <row r="199" spans="2:35" ht="14.65" customHeight="1">
      <c r="B199" s="9" t="s">
        <v>108</v>
      </c>
      <c r="C199" s="25">
        <v>1.70594</v>
      </c>
      <c r="D199" s="3">
        <v>2297.0695906699998</v>
      </c>
      <c r="E199" s="21">
        <v>676.05465053</v>
      </c>
      <c r="F199" s="3">
        <v>255.4428197</v>
      </c>
      <c r="G199" s="21">
        <v>1178.6695992699999</v>
      </c>
      <c r="H199" s="3">
        <v>663</v>
      </c>
      <c r="I199" s="3">
        <v>5986.6161194599999</v>
      </c>
      <c r="J199" s="20">
        <v>609.49270918000002</v>
      </c>
      <c r="K199" s="27">
        <v>11668.05142881</v>
      </c>
      <c r="M199" s="82"/>
      <c r="N199" s="83"/>
      <c r="O199" s="83"/>
      <c r="P199" s="83"/>
      <c r="Q199" s="83"/>
      <c r="R199" s="83"/>
      <c r="S199" s="83"/>
      <c r="T199" s="83"/>
      <c r="U199" s="83"/>
      <c r="V199" s="83"/>
      <c r="X199" s="84"/>
      <c r="Y199" s="84"/>
      <c r="Z199" s="84"/>
      <c r="AA199" s="84"/>
      <c r="AB199" s="84"/>
      <c r="AC199" s="84"/>
      <c r="AD199" s="84"/>
      <c r="AE199" s="84"/>
      <c r="AF199" s="84"/>
      <c r="AG199" s="84"/>
      <c r="AH199" s="84"/>
      <c r="AI199" s="84"/>
    </row>
    <row r="200" spans="2:35" ht="14.65" customHeight="1">
      <c r="B200" s="9" t="s">
        <v>109</v>
      </c>
      <c r="C200" s="25">
        <v>3.44089</v>
      </c>
      <c r="D200" s="3">
        <v>2331.0087679399999</v>
      </c>
      <c r="E200" s="21">
        <v>677.75287942</v>
      </c>
      <c r="F200" s="3">
        <v>255.10417394000001</v>
      </c>
      <c r="G200" s="21">
        <v>1196.1777759399999</v>
      </c>
      <c r="H200" s="3">
        <v>663</v>
      </c>
      <c r="I200" s="3">
        <v>5646.91755801</v>
      </c>
      <c r="J200" s="20">
        <v>358.74653884999998</v>
      </c>
      <c r="K200" s="27">
        <v>11132.148584099999</v>
      </c>
      <c r="M200" s="82"/>
      <c r="N200" s="83"/>
      <c r="O200" s="83"/>
      <c r="P200" s="83"/>
      <c r="Q200" s="83"/>
      <c r="R200" s="83"/>
      <c r="S200" s="83"/>
      <c r="T200" s="83"/>
      <c r="U200" s="83"/>
      <c r="V200" s="83"/>
      <c r="X200" s="84"/>
      <c r="Y200" s="84"/>
      <c r="Z200" s="84"/>
      <c r="AA200" s="84"/>
      <c r="AB200" s="84"/>
      <c r="AC200" s="84"/>
      <c r="AD200" s="84"/>
      <c r="AE200" s="84"/>
      <c r="AF200" s="84"/>
      <c r="AG200" s="84"/>
      <c r="AH200" s="84"/>
      <c r="AI200" s="84"/>
    </row>
    <row r="201" spans="2:35" ht="14.65" customHeight="1">
      <c r="B201" s="9" t="s">
        <v>99</v>
      </c>
      <c r="C201" s="25">
        <v>3.44089</v>
      </c>
      <c r="D201" s="3">
        <v>2328.7500019600002</v>
      </c>
      <c r="E201" s="21">
        <v>677.04053375000001</v>
      </c>
      <c r="F201" s="3">
        <v>254.43740233</v>
      </c>
      <c r="G201" s="21">
        <v>1204.44568781</v>
      </c>
      <c r="H201" s="3">
        <v>163</v>
      </c>
      <c r="I201" s="3">
        <v>6366.3699586399998</v>
      </c>
      <c r="J201" s="20">
        <v>364.24128137999998</v>
      </c>
      <c r="K201" s="27">
        <v>11361.72575587</v>
      </c>
      <c r="M201" s="82"/>
      <c r="N201" s="83"/>
      <c r="O201" s="83"/>
      <c r="P201" s="83"/>
      <c r="Q201" s="83"/>
      <c r="R201" s="83"/>
      <c r="S201" s="83"/>
      <c r="T201" s="83"/>
      <c r="U201" s="83"/>
      <c r="V201" s="83"/>
      <c r="X201" s="84"/>
      <c r="Y201" s="84"/>
      <c r="Z201" s="84"/>
      <c r="AA201" s="84"/>
      <c r="AB201" s="84"/>
      <c r="AC201" s="84"/>
      <c r="AD201" s="84"/>
      <c r="AE201" s="84"/>
      <c r="AF201" s="84"/>
      <c r="AG201" s="84"/>
      <c r="AH201" s="84"/>
      <c r="AI201" s="84"/>
    </row>
    <row r="202" spans="2:35" ht="14.65" customHeight="1">
      <c r="B202" s="9" t="s">
        <v>100</v>
      </c>
      <c r="C202" s="25">
        <v>3.41215</v>
      </c>
      <c r="D202" s="3">
        <v>2344.9142460399999</v>
      </c>
      <c r="E202" s="21">
        <v>683.11772843999995</v>
      </c>
      <c r="F202" s="3">
        <v>226.00498461999999</v>
      </c>
      <c r="G202" s="21">
        <v>1149.50089166</v>
      </c>
      <c r="H202" s="3">
        <v>130</v>
      </c>
      <c r="I202" s="3">
        <v>5547.3943894800004</v>
      </c>
      <c r="J202" s="20">
        <v>414.80647325000001</v>
      </c>
      <c r="K202" s="27">
        <v>10499.15086349</v>
      </c>
      <c r="M202" s="82"/>
      <c r="N202" s="83"/>
      <c r="O202" s="83"/>
      <c r="P202" s="83"/>
      <c r="Q202" s="83"/>
      <c r="R202" s="83"/>
      <c r="S202" s="83"/>
      <c r="T202" s="83"/>
      <c r="U202" s="83"/>
      <c r="V202" s="83"/>
      <c r="X202" s="84"/>
      <c r="Y202" s="84"/>
      <c r="Z202" s="84"/>
      <c r="AA202" s="84"/>
      <c r="AB202" s="84"/>
      <c r="AC202" s="84"/>
      <c r="AD202" s="84"/>
      <c r="AE202" s="84"/>
      <c r="AF202" s="84"/>
      <c r="AG202" s="84"/>
      <c r="AH202" s="84"/>
      <c r="AI202" s="84"/>
    </row>
    <row r="203" spans="2:35" ht="14.65" customHeight="1">
      <c r="B203" s="77">
        <v>2023</v>
      </c>
      <c r="C203" s="25"/>
      <c r="D203" s="3"/>
      <c r="E203" s="21"/>
      <c r="F203" s="3"/>
      <c r="G203" s="21"/>
      <c r="H203" s="3"/>
      <c r="I203" s="3"/>
      <c r="J203" s="20"/>
      <c r="K203" s="27"/>
      <c r="M203" s="82"/>
      <c r="N203" s="83"/>
      <c r="O203" s="83"/>
      <c r="P203" s="83"/>
      <c r="Q203" s="83"/>
      <c r="R203" s="83"/>
      <c r="S203" s="83"/>
      <c r="T203" s="83"/>
      <c r="U203" s="83"/>
      <c r="V203" s="83"/>
      <c r="X203" s="84"/>
      <c r="Y203" s="84"/>
      <c r="Z203" s="84"/>
      <c r="AA203" s="84"/>
      <c r="AB203" s="84"/>
      <c r="AC203" s="84"/>
      <c r="AD203" s="84"/>
      <c r="AE203" s="84"/>
      <c r="AF203" s="84"/>
      <c r="AG203" s="84"/>
      <c r="AH203" s="84"/>
      <c r="AI203" s="84"/>
    </row>
    <row r="204" spans="2:35" ht="14.65" customHeight="1">
      <c r="B204" s="9" t="s">
        <v>101</v>
      </c>
      <c r="C204" s="25">
        <v>11.148429999999999</v>
      </c>
      <c r="D204" s="3">
        <v>2365.6021478900002</v>
      </c>
      <c r="E204" s="21">
        <v>694.77860882000004</v>
      </c>
      <c r="F204" s="3">
        <v>258.01475779999998</v>
      </c>
      <c r="G204" s="21">
        <v>1127.09292289</v>
      </c>
      <c r="H204" s="3">
        <v>140</v>
      </c>
      <c r="I204" s="3">
        <v>5401.0636174499996</v>
      </c>
      <c r="J204" s="20">
        <v>406.53802831000002</v>
      </c>
      <c r="K204" s="27">
        <v>10404.23851316</v>
      </c>
      <c r="M204" s="82"/>
      <c r="N204" s="83"/>
      <c r="O204" s="83"/>
      <c r="P204" s="83"/>
      <c r="Q204" s="83"/>
      <c r="R204" s="83"/>
      <c r="S204" s="83"/>
      <c r="T204" s="83"/>
      <c r="U204" s="83"/>
      <c r="V204" s="83"/>
      <c r="X204" s="84"/>
      <c r="Y204" s="84"/>
      <c r="Z204" s="84"/>
      <c r="AA204" s="84"/>
      <c r="AB204" s="84"/>
      <c r="AC204" s="84"/>
      <c r="AD204" s="84"/>
      <c r="AE204" s="84"/>
      <c r="AF204" s="84"/>
      <c r="AG204" s="84"/>
      <c r="AH204" s="84"/>
      <c r="AI204" s="84"/>
    </row>
    <row r="205" spans="2:35" ht="14.65" customHeight="1">
      <c r="B205" s="9" t="s">
        <v>102</v>
      </c>
      <c r="C205" s="25">
        <v>11.148429999999999</v>
      </c>
      <c r="D205" s="3">
        <v>2395.6160377199999</v>
      </c>
      <c r="E205" s="21">
        <v>723.81081633999997</v>
      </c>
      <c r="F205" s="3">
        <v>292.57230692000002</v>
      </c>
      <c r="G205" s="21">
        <v>1153.9737085199999</v>
      </c>
      <c r="H205" s="3">
        <v>140</v>
      </c>
      <c r="I205" s="3">
        <v>5240.21942296</v>
      </c>
      <c r="J205" s="20">
        <v>416.66545000999997</v>
      </c>
      <c r="K205" s="27">
        <v>10374.006172470001</v>
      </c>
      <c r="M205" s="82"/>
      <c r="N205" s="83"/>
      <c r="O205" s="83"/>
      <c r="P205" s="83"/>
      <c r="Q205" s="83"/>
      <c r="R205" s="83"/>
      <c r="S205" s="83"/>
      <c r="T205" s="83"/>
      <c r="U205" s="83"/>
      <c r="V205" s="83"/>
      <c r="X205" s="84"/>
      <c r="Y205" s="84"/>
      <c r="Z205" s="84"/>
      <c r="AA205" s="84"/>
      <c r="AB205" s="84"/>
      <c r="AC205" s="84"/>
      <c r="AD205" s="84"/>
      <c r="AE205" s="84"/>
      <c r="AF205" s="84"/>
      <c r="AG205" s="84"/>
      <c r="AH205" s="84"/>
      <c r="AI205" s="84"/>
    </row>
    <row r="206" spans="2:35" ht="14.65" customHeight="1">
      <c r="B206" s="9" t="s">
        <v>103</v>
      </c>
      <c r="C206" s="25">
        <v>1.8208740000000001</v>
      </c>
      <c r="D206" s="3">
        <v>2415.2060103399999</v>
      </c>
      <c r="E206" s="21">
        <v>734.18656008000005</v>
      </c>
      <c r="F206" s="3">
        <v>306.97528321999999</v>
      </c>
      <c r="G206" s="21">
        <v>1146.6625894599999</v>
      </c>
      <c r="H206" s="3">
        <v>135</v>
      </c>
      <c r="I206" s="3">
        <v>5073.4432645200004</v>
      </c>
      <c r="J206" s="20">
        <v>451.09025315999997</v>
      </c>
      <c r="K206" s="27">
        <v>10264.384834779999</v>
      </c>
      <c r="M206" s="82"/>
      <c r="N206" s="83"/>
      <c r="O206" s="83"/>
      <c r="P206" s="83"/>
      <c r="Q206" s="83"/>
      <c r="R206" s="83"/>
      <c r="S206" s="83"/>
      <c r="T206" s="83"/>
      <c r="U206" s="83"/>
      <c r="V206" s="83"/>
      <c r="X206" s="84"/>
      <c r="Y206" s="84"/>
      <c r="Z206" s="84"/>
      <c r="AA206" s="84"/>
      <c r="AB206" s="84"/>
      <c r="AC206" s="84"/>
      <c r="AD206" s="84"/>
      <c r="AE206" s="84"/>
      <c r="AF206" s="84"/>
      <c r="AG206" s="84"/>
      <c r="AH206" s="84"/>
      <c r="AI206" s="84"/>
    </row>
    <row r="207" spans="2:35" ht="14.65" customHeight="1">
      <c r="B207" s="9" t="s">
        <v>104</v>
      </c>
      <c r="C207" s="25">
        <v>10.944974</v>
      </c>
      <c r="D207" s="3">
        <v>2424.43083604</v>
      </c>
      <c r="E207" s="21">
        <v>742.88236907999999</v>
      </c>
      <c r="F207" s="3">
        <v>304.63313404000002</v>
      </c>
      <c r="G207" s="21">
        <v>1165.91249625</v>
      </c>
      <c r="H207" s="3">
        <v>115</v>
      </c>
      <c r="I207" s="3">
        <v>5566.3016428399997</v>
      </c>
      <c r="J207" s="20">
        <v>438.28388024999998</v>
      </c>
      <c r="K207" s="27">
        <v>10768.389332500001</v>
      </c>
      <c r="M207" s="82"/>
      <c r="N207" s="83"/>
      <c r="O207" s="83"/>
      <c r="P207" s="83"/>
      <c r="Q207" s="83"/>
      <c r="R207" s="83"/>
      <c r="S207" s="83"/>
      <c r="T207" s="83"/>
      <c r="U207" s="83"/>
      <c r="V207" s="83"/>
      <c r="X207" s="84"/>
      <c r="Y207" s="84"/>
      <c r="Z207" s="84"/>
      <c r="AA207" s="84"/>
      <c r="AB207" s="84"/>
      <c r="AC207" s="84"/>
      <c r="AD207" s="84"/>
      <c r="AE207" s="84"/>
      <c r="AF207" s="84"/>
      <c r="AG207" s="84"/>
      <c r="AH207" s="84"/>
      <c r="AI207" s="84"/>
    </row>
    <row r="208" spans="2:35" ht="14.65" customHeight="1">
      <c r="B208" s="9" t="s">
        <v>23</v>
      </c>
      <c r="C208" s="25">
        <v>12.771174</v>
      </c>
      <c r="D208" s="3">
        <v>2427.4513646800001</v>
      </c>
      <c r="E208" s="21">
        <v>759.77092620999997</v>
      </c>
      <c r="F208" s="3">
        <v>299.50807734</v>
      </c>
      <c r="G208" s="21">
        <v>1167.8800925200001</v>
      </c>
      <c r="H208" s="3">
        <v>115</v>
      </c>
      <c r="I208" s="3">
        <v>5839.3863553900001</v>
      </c>
      <c r="J208" s="20">
        <v>441.69591745000002</v>
      </c>
      <c r="K208" s="27">
        <v>11063.46390759</v>
      </c>
      <c r="M208" s="82"/>
      <c r="N208" s="83"/>
      <c r="O208" s="83"/>
      <c r="P208" s="83"/>
      <c r="Q208" s="83"/>
      <c r="R208" s="83"/>
      <c r="S208" s="83"/>
      <c r="T208" s="83"/>
      <c r="U208" s="83"/>
      <c r="V208" s="83"/>
      <c r="X208" s="84"/>
      <c r="Y208" s="84"/>
      <c r="Z208" s="84"/>
      <c r="AA208" s="84"/>
      <c r="AB208" s="84"/>
      <c r="AC208" s="84"/>
      <c r="AD208" s="84"/>
      <c r="AE208" s="84"/>
      <c r="AF208" s="84"/>
      <c r="AG208" s="84"/>
      <c r="AH208" s="84"/>
      <c r="AI208" s="84"/>
    </row>
    <row r="209" spans="2:35" ht="14.65" customHeight="1">
      <c r="B209" s="9" t="s">
        <v>105</v>
      </c>
      <c r="C209" s="25">
        <v>13.3251788</v>
      </c>
      <c r="D209" s="3">
        <v>2386.8780827800001</v>
      </c>
      <c r="E209" s="21">
        <v>763.02704354000002</v>
      </c>
      <c r="F209" s="3">
        <v>349.06009022000001</v>
      </c>
      <c r="G209" s="21">
        <v>1196.0408575599999</v>
      </c>
      <c r="H209" s="3">
        <v>60</v>
      </c>
      <c r="I209" s="3">
        <v>6359.3918737399999</v>
      </c>
      <c r="J209" s="20">
        <v>463.46009249999997</v>
      </c>
      <c r="K209" s="27">
        <v>11591.183219140001</v>
      </c>
      <c r="M209" s="82"/>
      <c r="N209" s="83"/>
      <c r="O209" s="83"/>
      <c r="P209" s="83"/>
      <c r="Q209" s="83"/>
      <c r="R209" s="83"/>
      <c r="S209" s="83"/>
      <c r="T209" s="83"/>
      <c r="U209" s="83"/>
      <c r="V209" s="83"/>
      <c r="X209" s="84"/>
      <c r="Y209" s="84"/>
      <c r="Z209" s="84"/>
      <c r="AA209" s="84"/>
      <c r="AB209" s="84"/>
      <c r="AC209" s="84"/>
      <c r="AD209" s="84"/>
      <c r="AE209" s="84"/>
      <c r="AF209" s="84"/>
      <c r="AG209" s="84"/>
      <c r="AH209" s="84"/>
      <c r="AI209" s="84"/>
    </row>
    <row r="210" spans="2:35" ht="14.65" customHeight="1">
      <c r="B210" s="9" t="s">
        <v>106</v>
      </c>
      <c r="C210" s="25">
        <v>13.3251788</v>
      </c>
      <c r="D210" s="3">
        <v>2396.7526449000002</v>
      </c>
      <c r="E210" s="21">
        <v>745.04455609000001</v>
      </c>
      <c r="F210" s="3">
        <v>349.53648663000001</v>
      </c>
      <c r="G210" s="21">
        <v>1159.6717637500001</v>
      </c>
      <c r="H210" s="3">
        <v>60</v>
      </c>
      <c r="I210" s="3">
        <v>6018.8568828699999</v>
      </c>
      <c r="J210" s="20">
        <v>449.68288816</v>
      </c>
      <c r="K210" s="27">
        <v>11192.8704012</v>
      </c>
      <c r="M210" s="82"/>
      <c r="N210" s="83"/>
      <c r="O210" s="83"/>
      <c r="P210" s="83"/>
      <c r="Q210" s="83"/>
      <c r="R210" s="83"/>
      <c r="S210" s="83"/>
      <c r="T210" s="83"/>
      <c r="U210" s="83"/>
      <c r="V210" s="83"/>
      <c r="X210" s="84"/>
      <c r="Y210" s="84"/>
      <c r="Z210" s="84"/>
      <c r="AA210" s="84"/>
      <c r="AB210" s="84"/>
      <c r="AC210" s="84"/>
      <c r="AD210" s="84"/>
      <c r="AE210" s="84"/>
      <c r="AF210" s="84"/>
      <c r="AG210" s="84"/>
      <c r="AH210" s="84"/>
      <c r="AI210" s="84"/>
    </row>
    <row r="211" spans="2:35" ht="14.65" customHeight="1">
      <c r="B211" s="9" t="s">
        <v>107</v>
      </c>
      <c r="C211" s="25">
        <v>13.3251788</v>
      </c>
      <c r="D211" s="3">
        <v>2429.31206561</v>
      </c>
      <c r="E211" s="21">
        <v>745.68454965000001</v>
      </c>
      <c r="F211" s="3">
        <v>362.70443237000001</v>
      </c>
      <c r="G211" s="21">
        <v>1178.5076278199999</v>
      </c>
      <c r="H211" s="3">
        <v>60</v>
      </c>
      <c r="I211" s="3">
        <v>5759.4594987800001</v>
      </c>
      <c r="J211" s="20">
        <v>462.86254993</v>
      </c>
      <c r="K211" s="27">
        <v>11011.85590296</v>
      </c>
      <c r="M211" s="82"/>
      <c r="N211" s="83"/>
      <c r="O211" s="83"/>
      <c r="P211" s="83"/>
      <c r="Q211" s="83"/>
      <c r="R211" s="83"/>
      <c r="S211" s="83"/>
      <c r="T211" s="83"/>
      <c r="U211" s="83"/>
      <c r="V211" s="83"/>
      <c r="X211" s="84"/>
      <c r="Y211" s="84"/>
      <c r="Z211" s="84"/>
      <c r="AA211" s="84"/>
      <c r="AB211" s="84"/>
      <c r="AC211" s="84"/>
      <c r="AD211" s="84"/>
      <c r="AE211" s="84"/>
      <c r="AF211" s="84"/>
      <c r="AG211" s="84"/>
      <c r="AH211" s="84"/>
      <c r="AI211" s="84"/>
    </row>
    <row r="212" spans="2:35" ht="14.65" customHeight="1">
      <c r="B212" s="9" t="s">
        <v>108</v>
      </c>
      <c r="C212" s="25">
        <v>14.471524</v>
      </c>
      <c r="D212" s="3">
        <v>2454.3167770599998</v>
      </c>
      <c r="E212" s="21">
        <v>740.66744017999997</v>
      </c>
      <c r="F212" s="3">
        <v>364.71927528999998</v>
      </c>
      <c r="G212" s="21">
        <v>1163.67528584</v>
      </c>
      <c r="H212" s="3">
        <v>40</v>
      </c>
      <c r="I212" s="3">
        <v>5936.5196153699999</v>
      </c>
      <c r="J212" s="20">
        <v>465.78781187999999</v>
      </c>
      <c r="K212" s="27">
        <v>11180.157729619999</v>
      </c>
      <c r="M212" s="82"/>
      <c r="N212" s="83"/>
      <c r="O212" s="83"/>
      <c r="P212" s="83"/>
      <c r="Q212" s="83"/>
      <c r="R212" s="83"/>
      <c r="S212" s="83"/>
      <c r="T212" s="83"/>
      <c r="U212" s="83"/>
      <c r="V212" s="83"/>
      <c r="X212" s="84"/>
      <c r="Y212" s="84"/>
      <c r="Z212" s="84"/>
      <c r="AA212" s="84"/>
      <c r="AB212" s="84"/>
      <c r="AC212" s="84"/>
      <c r="AD212" s="84"/>
      <c r="AE212" s="84"/>
      <c r="AF212" s="84"/>
      <c r="AG212" s="84"/>
      <c r="AH212" s="84"/>
      <c r="AI212" s="84"/>
    </row>
    <row r="213" spans="2:35" ht="14.65" customHeight="1">
      <c r="B213" s="9" t="s">
        <v>109</v>
      </c>
      <c r="C213" s="25">
        <v>14.438473999999999</v>
      </c>
      <c r="D213" s="3">
        <v>2477.7805441099999</v>
      </c>
      <c r="E213" s="21">
        <v>735.33552038000005</v>
      </c>
      <c r="F213" s="3">
        <v>386.13744400000002</v>
      </c>
      <c r="G213" s="21">
        <v>1154.7693900300001</v>
      </c>
      <c r="H213" s="3">
        <v>45</v>
      </c>
      <c r="I213" s="3">
        <v>5679.1836942099999</v>
      </c>
      <c r="J213" s="20">
        <v>456.04165598999998</v>
      </c>
      <c r="K213" s="27">
        <v>10948.68672272</v>
      </c>
      <c r="M213" s="82"/>
      <c r="N213" s="83"/>
      <c r="O213" s="83"/>
      <c r="P213" s="83"/>
      <c r="Q213" s="83"/>
      <c r="R213" s="83"/>
      <c r="S213" s="83"/>
      <c r="T213" s="83"/>
      <c r="U213" s="83"/>
      <c r="V213" s="83"/>
      <c r="X213" s="84"/>
      <c r="Y213" s="84"/>
      <c r="Z213" s="84"/>
      <c r="AA213" s="84"/>
      <c r="AB213" s="84"/>
      <c r="AC213" s="84"/>
      <c r="AD213" s="84"/>
      <c r="AE213" s="84"/>
      <c r="AF213" s="84"/>
      <c r="AG213" s="84"/>
      <c r="AH213" s="84"/>
      <c r="AI213" s="84"/>
    </row>
    <row r="214" spans="2:35" ht="14.65" customHeight="1">
      <c r="B214" s="9" t="s">
        <v>99</v>
      </c>
      <c r="C214" s="25">
        <v>16.391288939999999</v>
      </c>
      <c r="D214" s="3">
        <v>2477.2201809200001</v>
      </c>
      <c r="E214" s="21">
        <v>724.05037797</v>
      </c>
      <c r="F214" s="3">
        <v>380.65838176</v>
      </c>
      <c r="G214" s="21">
        <v>1125.5758441099999</v>
      </c>
      <c r="H214" s="3">
        <v>40</v>
      </c>
      <c r="I214" s="3">
        <v>5379.9726547299997</v>
      </c>
      <c r="J214" s="20">
        <v>460.06648028000001</v>
      </c>
      <c r="K214" s="27">
        <v>10603.93520871</v>
      </c>
      <c r="M214" s="82"/>
      <c r="N214" s="83"/>
      <c r="O214" s="83"/>
      <c r="P214" s="83"/>
      <c r="Q214" s="83"/>
      <c r="R214" s="83"/>
      <c r="S214" s="83"/>
      <c r="T214" s="83"/>
      <c r="U214" s="83"/>
      <c r="V214" s="83"/>
      <c r="X214" s="84"/>
      <c r="Y214" s="84"/>
      <c r="Z214" s="84"/>
      <c r="AA214" s="84"/>
      <c r="AB214" s="84"/>
      <c r="AC214" s="84"/>
      <c r="AD214" s="84"/>
      <c r="AE214" s="84"/>
      <c r="AF214" s="84"/>
      <c r="AG214" s="84"/>
      <c r="AH214" s="84"/>
      <c r="AI214" s="84"/>
    </row>
    <row r="215" spans="2:35" ht="14.65" customHeight="1">
      <c r="B215" s="9" t="s">
        <v>100</v>
      </c>
      <c r="C215" s="25">
        <v>17.438186030000001</v>
      </c>
      <c r="D215" s="3">
        <v>2457.8157250099998</v>
      </c>
      <c r="E215" s="21">
        <v>740.61146238000003</v>
      </c>
      <c r="F215" s="3">
        <v>375.27518355000001</v>
      </c>
      <c r="G215" s="21">
        <v>1119.4190218199999</v>
      </c>
      <c r="H215" s="3">
        <v>57</v>
      </c>
      <c r="I215" s="3">
        <v>5462.83971225</v>
      </c>
      <c r="J215" s="20">
        <v>469.16021604000002</v>
      </c>
      <c r="K215" s="27">
        <v>10699.559507079999</v>
      </c>
      <c r="M215" s="82"/>
      <c r="N215" s="83"/>
      <c r="O215" s="83"/>
      <c r="P215" s="83"/>
      <c r="Q215" s="83"/>
      <c r="R215" s="83"/>
      <c r="S215" s="83"/>
      <c r="T215" s="83"/>
      <c r="U215" s="83"/>
      <c r="V215" s="83"/>
      <c r="X215" s="84"/>
      <c r="Y215" s="84"/>
      <c r="Z215" s="84"/>
      <c r="AA215" s="84"/>
      <c r="AB215" s="84"/>
      <c r="AC215" s="84"/>
      <c r="AD215" s="84"/>
      <c r="AE215" s="84"/>
      <c r="AF215" s="84"/>
      <c r="AG215" s="84"/>
      <c r="AH215" s="84"/>
      <c r="AI215" s="84"/>
    </row>
    <row r="216" spans="2:35" ht="14.65" customHeight="1">
      <c r="B216" s="77">
        <v>2024</v>
      </c>
      <c r="C216" s="25"/>
      <c r="D216" s="3"/>
      <c r="E216" s="21"/>
      <c r="F216" s="3"/>
      <c r="G216" s="21"/>
      <c r="H216" s="3"/>
      <c r="I216" s="3"/>
      <c r="J216" s="20"/>
      <c r="K216" s="27"/>
      <c r="M216" s="82"/>
      <c r="N216" s="83"/>
      <c r="O216" s="83"/>
      <c r="P216" s="83"/>
      <c r="Q216" s="83"/>
      <c r="R216" s="83"/>
      <c r="S216" s="83"/>
      <c r="T216" s="83"/>
      <c r="U216" s="83"/>
      <c r="V216" s="83"/>
      <c r="X216" s="84"/>
      <c r="Y216" s="84"/>
      <c r="Z216" s="84"/>
      <c r="AA216" s="84"/>
      <c r="AB216" s="84"/>
      <c r="AC216" s="84"/>
      <c r="AD216" s="84"/>
      <c r="AE216" s="84"/>
      <c r="AF216" s="84"/>
      <c r="AG216" s="84"/>
      <c r="AH216" s="84"/>
      <c r="AI216" s="84"/>
    </row>
    <row r="217" spans="2:35" ht="14.65" customHeight="1">
      <c r="B217" s="9" t="s">
        <v>101</v>
      </c>
      <c r="C217" s="25">
        <v>17.438186030000001</v>
      </c>
      <c r="D217" s="3">
        <v>2593.9206491300001</v>
      </c>
      <c r="E217" s="21">
        <v>870.34620197000004</v>
      </c>
      <c r="F217" s="3">
        <v>385.63884130000002</v>
      </c>
      <c r="G217" s="21">
        <v>1255.7708696300001</v>
      </c>
      <c r="H217" s="3">
        <v>42</v>
      </c>
      <c r="I217" s="3">
        <v>5003.3804698200001</v>
      </c>
      <c r="J217" s="20">
        <v>455.34975756</v>
      </c>
      <c r="K217" s="27">
        <v>10623.844975440001</v>
      </c>
      <c r="M217" s="82"/>
      <c r="N217" s="83"/>
      <c r="O217" s="83"/>
      <c r="P217" s="83"/>
      <c r="Q217" s="83"/>
      <c r="R217" s="83"/>
      <c r="S217" s="83"/>
      <c r="T217" s="83"/>
      <c r="U217" s="83"/>
      <c r="V217" s="83"/>
      <c r="X217" s="84"/>
      <c r="Y217" s="84"/>
      <c r="Z217" s="84"/>
      <c r="AA217" s="84"/>
      <c r="AB217" s="84"/>
      <c r="AC217" s="84"/>
      <c r="AD217" s="84"/>
      <c r="AE217" s="84"/>
      <c r="AF217" s="84"/>
      <c r="AG217" s="84"/>
      <c r="AH217" s="84"/>
      <c r="AI217" s="84"/>
    </row>
    <row r="218" spans="2:35" ht="14.65" customHeight="1">
      <c r="B218" s="9" t="s">
        <v>102</v>
      </c>
      <c r="C218" s="25">
        <v>21.22218603</v>
      </c>
      <c r="D218" s="3">
        <v>2725.41482653</v>
      </c>
      <c r="E218" s="21">
        <v>920.67228465999995</v>
      </c>
      <c r="F218" s="3">
        <v>366.33649981000002</v>
      </c>
      <c r="G218" s="21">
        <v>1277.9075225700001</v>
      </c>
      <c r="H218" s="3">
        <v>37</v>
      </c>
      <c r="I218" s="3">
        <v>4893.8026522399996</v>
      </c>
      <c r="J218" s="20">
        <v>465.36833311999999</v>
      </c>
      <c r="K218" s="27">
        <v>10707.72430496</v>
      </c>
      <c r="M218" s="82"/>
      <c r="N218" s="83"/>
      <c r="O218" s="83"/>
      <c r="P218" s="83"/>
      <c r="Q218" s="83"/>
      <c r="R218" s="83"/>
      <c r="S218" s="83"/>
      <c r="T218" s="83"/>
      <c r="U218" s="83"/>
      <c r="V218" s="83"/>
      <c r="X218" s="84"/>
      <c r="Y218" s="84"/>
      <c r="Z218" s="84"/>
      <c r="AA218" s="84"/>
      <c r="AB218" s="84"/>
      <c r="AC218" s="84"/>
      <c r="AD218" s="84"/>
      <c r="AE218" s="84"/>
      <c r="AF218" s="84"/>
      <c r="AG218" s="84"/>
      <c r="AH218" s="84"/>
      <c r="AI218" s="84"/>
    </row>
    <row r="219" spans="2:35" ht="14.65" customHeight="1">
      <c r="B219" s="9" t="s">
        <v>103</v>
      </c>
      <c r="C219" s="25">
        <v>15.013134859999999</v>
      </c>
      <c r="D219" s="3">
        <v>2810.34419914</v>
      </c>
      <c r="E219" s="21">
        <v>954.38044786</v>
      </c>
      <c r="F219" s="3">
        <v>391.57484001</v>
      </c>
      <c r="G219" s="21">
        <v>1302.1182740900001</v>
      </c>
      <c r="H219" s="3">
        <v>0</v>
      </c>
      <c r="I219" s="3">
        <v>4184.3342712599997</v>
      </c>
      <c r="J219" s="20">
        <v>480.87090959</v>
      </c>
      <c r="K219" s="27">
        <v>10138.63607681</v>
      </c>
      <c r="M219" s="82"/>
      <c r="N219" s="83"/>
      <c r="O219" s="83"/>
      <c r="P219" s="83"/>
      <c r="Q219" s="83"/>
      <c r="R219" s="83"/>
      <c r="S219" s="83"/>
      <c r="T219" s="83"/>
      <c r="U219" s="83"/>
      <c r="V219" s="83"/>
      <c r="X219" s="84"/>
      <c r="Y219" s="84"/>
      <c r="Z219" s="84"/>
      <c r="AA219" s="84"/>
      <c r="AB219" s="84"/>
      <c r="AC219" s="84"/>
      <c r="AD219" s="84"/>
      <c r="AE219" s="84"/>
      <c r="AF219" s="84"/>
      <c r="AG219" s="84"/>
      <c r="AH219" s="84"/>
      <c r="AI219" s="84"/>
    </row>
    <row r="220" spans="2:35" ht="14.65" customHeight="1">
      <c r="B220" s="9" t="s">
        <v>104</v>
      </c>
      <c r="C220" s="25">
        <v>9.7434148599999997</v>
      </c>
      <c r="D220" s="3">
        <v>2841.3276203800001</v>
      </c>
      <c r="E220" s="21">
        <v>1043.3873769899999</v>
      </c>
      <c r="F220" s="3">
        <v>336.80100917999999</v>
      </c>
      <c r="G220" s="21">
        <v>1312.23824281</v>
      </c>
      <c r="H220" s="3">
        <v>0</v>
      </c>
      <c r="I220" s="3">
        <v>4061.3635114200001</v>
      </c>
      <c r="J220" s="20">
        <v>477.38174169000001</v>
      </c>
      <c r="K220" s="27">
        <v>10082.242917330001</v>
      </c>
      <c r="M220" s="82"/>
      <c r="N220" s="83"/>
      <c r="O220" s="83"/>
      <c r="P220" s="83"/>
      <c r="Q220" s="83"/>
      <c r="R220" s="83"/>
      <c r="S220" s="83"/>
      <c r="T220" s="83"/>
      <c r="U220" s="83"/>
      <c r="V220" s="83"/>
      <c r="X220" s="84"/>
      <c r="Y220" s="84"/>
      <c r="Z220" s="84"/>
      <c r="AA220" s="84"/>
      <c r="AB220" s="84"/>
      <c r="AC220" s="84"/>
      <c r="AD220" s="84"/>
      <c r="AE220" s="84"/>
      <c r="AF220" s="84"/>
      <c r="AG220" s="84"/>
      <c r="AH220" s="84"/>
      <c r="AI220" s="84"/>
    </row>
    <row r="221" spans="2:35" ht="14.65" customHeight="1">
      <c r="B221" s="9" t="s">
        <v>23</v>
      </c>
      <c r="C221" s="25">
        <v>14.063914860000001</v>
      </c>
      <c r="D221" s="3">
        <v>2832.99593194</v>
      </c>
      <c r="E221" s="21">
        <v>1018.58740399</v>
      </c>
      <c r="F221" s="3">
        <v>329.48816864999998</v>
      </c>
      <c r="G221" s="21">
        <v>1291.86305019</v>
      </c>
      <c r="H221" s="3">
        <v>30</v>
      </c>
      <c r="I221" s="3">
        <v>3908.5877549100001</v>
      </c>
      <c r="J221" s="20">
        <v>482.91449741999998</v>
      </c>
      <c r="K221" s="27">
        <v>9908.5007219599993</v>
      </c>
      <c r="M221" s="82"/>
      <c r="N221" s="83"/>
      <c r="O221" s="83"/>
      <c r="P221" s="83"/>
      <c r="Q221" s="83"/>
      <c r="R221" s="83"/>
      <c r="S221" s="83"/>
      <c r="T221" s="83"/>
      <c r="U221" s="83"/>
      <c r="V221" s="83"/>
      <c r="X221" s="84"/>
      <c r="Y221" s="84"/>
      <c r="Z221" s="84"/>
      <c r="AA221" s="84"/>
      <c r="AB221" s="84"/>
      <c r="AC221" s="84"/>
      <c r="AD221" s="84"/>
      <c r="AE221" s="84"/>
      <c r="AF221" s="84"/>
      <c r="AG221" s="84"/>
      <c r="AH221" s="84"/>
      <c r="AI221" s="84"/>
    </row>
    <row r="222" spans="2:35" ht="14.65" customHeight="1">
      <c r="B222" s="9" t="s">
        <v>105</v>
      </c>
      <c r="C222" s="25">
        <v>15.11973923</v>
      </c>
      <c r="D222" s="3">
        <v>2823.6069329799998</v>
      </c>
      <c r="E222" s="21">
        <v>1007.34679748</v>
      </c>
      <c r="F222" s="3">
        <v>332.90440269999999</v>
      </c>
      <c r="G222" s="21">
        <v>1290.98233671</v>
      </c>
      <c r="H222" s="3">
        <v>5</v>
      </c>
      <c r="I222" s="3">
        <v>4799.1956763500002</v>
      </c>
      <c r="J222" s="20">
        <v>480.46319875</v>
      </c>
      <c r="K222" s="27">
        <v>10754.6190842</v>
      </c>
      <c r="M222" s="82"/>
      <c r="N222" s="83"/>
      <c r="O222" s="83"/>
      <c r="P222" s="83"/>
      <c r="Q222" s="83"/>
      <c r="R222" s="83"/>
      <c r="S222" s="83"/>
      <c r="T222" s="83"/>
      <c r="U222" s="83"/>
      <c r="V222" s="83"/>
      <c r="X222" s="84"/>
      <c r="Y222" s="84"/>
      <c r="Z222" s="84"/>
      <c r="AA222" s="84"/>
      <c r="AB222" s="84"/>
      <c r="AC222" s="84"/>
      <c r="AD222" s="84"/>
      <c r="AE222" s="84"/>
      <c r="AF222" s="84"/>
      <c r="AG222" s="84"/>
      <c r="AH222" s="84"/>
      <c r="AI222" s="84"/>
    </row>
    <row r="223" spans="2:35" ht="14.65" customHeight="1">
      <c r="B223" s="9" t="s">
        <v>106</v>
      </c>
      <c r="C223" s="25">
        <v>21.701139229999999</v>
      </c>
      <c r="D223" s="3">
        <v>2800.0954861700002</v>
      </c>
      <c r="E223" s="21">
        <v>1001.9870412</v>
      </c>
      <c r="F223" s="3">
        <v>357.82786059</v>
      </c>
      <c r="G223" s="21">
        <v>1218.6944711000001</v>
      </c>
      <c r="H223" s="3">
        <v>3</v>
      </c>
      <c r="I223" s="3">
        <v>4302.10187795</v>
      </c>
      <c r="J223" s="20">
        <v>479.36329503000002</v>
      </c>
      <c r="K223" s="27">
        <v>10184.77117127</v>
      </c>
      <c r="M223" s="82"/>
      <c r="N223" s="83"/>
      <c r="O223" s="83"/>
      <c r="P223" s="83"/>
      <c r="Q223" s="83"/>
      <c r="R223" s="83"/>
      <c r="S223" s="83"/>
      <c r="T223" s="83"/>
      <c r="U223" s="83"/>
      <c r="V223" s="83"/>
      <c r="X223" s="84"/>
      <c r="Y223" s="84"/>
      <c r="Z223" s="84"/>
      <c r="AA223" s="84"/>
      <c r="AB223" s="84"/>
      <c r="AC223" s="84"/>
      <c r="AD223" s="84"/>
      <c r="AE223" s="84"/>
      <c r="AF223" s="84"/>
      <c r="AG223" s="84"/>
      <c r="AH223" s="84"/>
      <c r="AI223" s="84"/>
    </row>
    <row r="224" spans="2:35" ht="14.65" customHeight="1">
      <c r="B224" s="9" t="s">
        <v>107</v>
      </c>
      <c r="C224" s="25">
        <v>21.701139229999999</v>
      </c>
      <c r="D224" s="3">
        <v>2807.78315363</v>
      </c>
      <c r="E224" s="21">
        <v>1003.78542755</v>
      </c>
      <c r="F224" s="3">
        <v>340.74856607999999</v>
      </c>
      <c r="G224" s="21">
        <v>1355.09466866</v>
      </c>
      <c r="H224" s="3">
        <v>0</v>
      </c>
      <c r="I224" s="3">
        <v>4129.3262613799998</v>
      </c>
      <c r="J224" s="20">
        <v>496.58120762999999</v>
      </c>
      <c r="K224" s="27">
        <v>10155.02042416</v>
      </c>
      <c r="M224" s="82"/>
      <c r="N224" s="83"/>
      <c r="O224" s="83"/>
      <c r="P224" s="83"/>
      <c r="Q224" s="83"/>
      <c r="R224" s="83"/>
      <c r="S224" s="83"/>
      <c r="T224" s="83"/>
      <c r="U224" s="83"/>
      <c r="V224" s="83"/>
      <c r="X224" s="84"/>
      <c r="Y224" s="84"/>
      <c r="Z224" s="84"/>
      <c r="AA224" s="84"/>
      <c r="AB224" s="84"/>
      <c r="AC224" s="84"/>
      <c r="AD224" s="84"/>
      <c r="AE224" s="84"/>
      <c r="AF224" s="84"/>
      <c r="AG224" s="84"/>
      <c r="AH224" s="84"/>
      <c r="AI224" s="84"/>
    </row>
    <row r="225" spans="2:35" ht="14.65" customHeight="1">
      <c r="B225" s="9" t="s">
        <v>108</v>
      </c>
      <c r="C225" s="25">
        <v>13.77128585</v>
      </c>
      <c r="D225" s="3">
        <v>2817.8943082199999</v>
      </c>
      <c r="E225" s="21">
        <v>1002.74719717</v>
      </c>
      <c r="F225" s="3">
        <v>335.10600969000001</v>
      </c>
      <c r="G225" s="21">
        <v>1341.19175845</v>
      </c>
      <c r="H225" s="3">
        <v>7</v>
      </c>
      <c r="I225" s="3">
        <v>5520.0491736699996</v>
      </c>
      <c r="J225" s="20">
        <v>530.50565975999996</v>
      </c>
      <c r="K225" s="27">
        <v>11568.265392810001</v>
      </c>
      <c r="M225" s="82"/>
      <c r="N225" s="83"/>
      <c r="O225" s="83"/>
      <c r="P225" s="83"/>
      <c r="Q225" s="83"/>
      <c r="R225" s="83"/>
      <c r="S225" s="83"/>
      <c r="T225" s="83"/>
      <c r="U225" s="83"/>
      <c r="V225" s="83"/>
      <c r="X225" s="84"/>
      <c r="Y225" s="84"/>
      <c r="Z225" s="84"/>
      <c r="AA225" s="84"/>
      <c r="AB225" s="84"/>
      <c r="AC225" s="84"/>
      <c r="AD225" s="84"/>
      <c r="AE225" s="84"/>
      <c r="AF225" s="84"/>
      <c r="AG225" s="84"/>
      <c r="AH225" s="84"/>
      <c r="AI225" s="84"/>
    </row>
    <row r="226" spans="2:35" ht="14.65" customHeight="1">
      <c r="B226" s="9" t="s">
        <v>109</v>
      </c>
      <c r="C226" s="25">
        <v>16.671265850000001</v>
      </c>
      <c r="D226" s="3">
        <v>2776.07140587</v>
      </c>
      <c r="E226" s="21">
        <v>994.77650095000001</v>
      </c>
      <c r="F226" s="3">
        <v>319.23996527000003</v>
      </c>
      <c r="G226" s="21">
        <v>1334.1438649199999</v>
      </c>
      <c r="H226" s="3">
        <v>7</v>
      </c>
      <c r="I226" s="3">
        <v>4011.0327192200002</v>
      </c>
      <c r="J226" s="20">
        <v>525.59324131999995</v>
      </c>
      <c r="K226" s="27">
        <v>9984.5289634000001</v>
      </c>
      <c r="M226" s="82"/>
      <c r="N226" s="83"/>
      <c r="O226" s="83"/>
      <c r="P226" s="83"/>
      <c r="Q226" s="83"/>
      <c r="R226" s="83"/>
      <c r="S226" s="83"/>
      <c r="T226" s="83"/>
      <c r="U226" s="83"/>
      <c r="V226" s="83"/>
      <c r="X226" s="84"/>
      <c r="Y226" s="84"/>
      <c r="Z226" s="84"/>
      <c r="AA226" s="84"/>
      <c r="AB226" s="84"/>
      <c r="AC226" s="84"/>
      <c r="AD226" s="84"/>
      <c r="AE226" s="84"/>
      <c r="AF226" s="84"/>
      <c r="AG226" s="84"/>
      <c r="AH226" s="84"/>
      <c r="AI226" s="84"/>
    </row>
    <row r="227" spans="2:35" ht="14.65" customHeight="1">
      <c r="B227" s="9" t="s">
        <v>99</v>
      </c>
      <c r="C227" s="25">
        <v>21.756665850000001</v>
      </c>
      <c r="D227" s="3">
        <v>2767.1415305999999</v>
      </c>
      <c r="E227" s="21">
        <v>987.10339996000005</v>
      </c>
      <c r="F227" s="3">
        <v>293.58856320000001</v>
      </c>
      <c r="G227" s="21">
        <v>1333.23570657</v>
      </c>
      <c r="H227" s="3">
        <v>25</v>
      </c>
      <c r="I227" s="3">
        <v>3731.9526888099999</v>
      </c>
      <c r="J227" s="20">
        <v>533.94336045</v>
      </c>
      <c r="K227" s="27">
        <v>9693.7219154400009</v>
      </c>
      <c r="M227" s="82"/>
      <c r="N227" s="83"/>
      <c r="O227" s="83"/>
      <c r="P227" s="83"/>
      <c r="Q227" s="83"/>
      <c r="R227" s="83"/>
      <c r="S227" s="83"/>
      <c r="T227" s="83"/>
      <c r="U227" s="83"/>
      <c r="V227" s="83"/>
      <c r="X227" s="84"/>
      <c r="Y227" s="84"/>
      <c r="Z227" s="84"/>
      <c r="AA227" s="84"/>
      <c r="AB227" s="84"/>
      <c r="AC227" s="84"/>
      <c r="AD227" s="84"/>
      <c r="AE227" s="84"/>
      <c r="AF227" s="84"/>
      <c r="AG227" s="84"/>
      <c r="AH227" s="84"/>
      <c r="AI227" s="84"/>
    </row>
    <row r="228" spans="2:35" ht="14.65" customHeight="1">
      <c r="B228" s="9" t="s">
        <v>100</v>
      </c>
      <c r="C228" s="25">
        <v>14.65479204</v>
      </c>
      <c r="D228" s="3">
        <v>2693.7120393</v>
      </c>
      <c r="E228" s="21">
        <v>981.65319033000003</v>
      </c>
      <c r="F228" s="3">
        <v>288.78428568999999</v>
      </c>
      <c r="G228" s="21">
        <v>1371.5471312899999</v>
      </c>
      <c r="H228" s="3">
        <v>10</v>
      </c>
      <c r="I228" s="3">
        <v>4204.7229744400001</v>
      </c>
      <c r="J228" s="20">
        <v>545.29645673000005</v>
      </c>
      <c r="K228" s="27">
        <v>10110.370869820001</v>
      </c>
      <c r="M228" s="82"/>
      <c r="N228" s="83"/>
      <c r="O228" s="83"/>
      <c r="P228" s="83"/>
      <c r="Q228" s="83"/>
      <c r="R228" s="83"/>
      <c r="S228" s="83"/>
      <c r="T228" s="83"/>
      <c r="U228" s="83"/>
      <c r="V228" s="83"/>
      <c r="X228" s="84"/>
      <c r="Y228" s="84"/>
      <c r="Z228" s="84"/>
      <c r="AA228" s="84"/>
      <c r="AB228" s="84"/>
      <c r="AC228" s="84"/>
      <c r="AD228" s="84"/>
      <c r="AE228" s="84"/>
      <c r="AF228" s="84"/>
      <c r="AG228" s="84"/>
      <c r="AH228" s="84"/>
      <c r="AI228" s="84"/>
    </row>
    <row r="229" spans="2:35" ht="14.65" customHeight="1">
      <c r="B229" s="77">
        <v>2025</v>
      </c>
      <c r="C229" s="25"/>
      <c r="D229" s="3"/>
      <c r="E229" s="21"/>
      <c r="F229" s="3"/>
      <c r="G229" s="21"/>
      <c r="H229" s="3"/>
      <c r="I229" s="3"/>
      <c r="J229" s="20"/>
      <c r="K229" s="27"/>
      <c r="M229" s="82"/>
      <c r="N229" s="83"/>
      <c r="O229" s="83"/>
      <c r="P229" s="83"/>
      <c r="Q229" s="83"/>
      <c r="R229" s="83"/>
      <c r="S229" s="83"/>
      <c r="T229" s="83"/>
      <c r="U229" s="83"/>
      <c r="V229" s="83"/>
      <c r="X229" s="84"/>
      <c r="Y229" s="84"/>
      <c r="Z229" s="84"/>
      <c r="AA229" s="84"/>
      <c r="AB229" s="84"/>
      <c r="AC229" s="84"/>
      <c r="AD229" s="84"/>
      <c r="AE229" s="84"/>
      <c r="AF229" s="84"/>
      <c r="AG229" s="84"/>
      <c r="AH229" s="84"/>
      <c r="AI229" s="84"/>
    </row>
    <row r="230" spans="2:35" ht="14.65" customHeight="1">
      <c r="B230" s="9" t="s">
        <v>101</v>
      </c>
      <c r="C230" s="139">
        <v>17.28149204</v>
      </c>
      <c r="D230" s="140">
        <v>2736.4581827400002</v>
      </c>
      <c r="E230" s="141">
        <v>970.11960836000003</v>
      </c>
      <c r="F230" s="140">
        <v>257.40812685999998</v>
      </c>
      <c r="G230" s="141">
        <v>1368.1998943900001</v>
      </c>
      <c r="H230" s="140">
        <v>1</v>
      </c>
      <c r="I230" s="140">
        <v>2232.1623016899998</v>
      </c>
      <c r="J230" s="142">
        <v>533.27454752999995</v>
      </c>
      <c r="K230" s="143">
        <v>8115.9041536100003</v>
      </c>
      <c r="M230" s="82"/>
      <c r="N230" s="83"/>
      <c r="O230" s="83"/>
      <c r="P230" s="83"/>
      <c r="Q230" s="83"/>
      <c r="R230" s="83"/>
      <c r="S230" s="83"/>
      <c r="T230" s="83"/>
      <c r="U230" s="83"/>
      <c r="V230" s="83"/>
      <c r="X230" s="84"/>
      <c r="Y230" s="84"/>
      <c r="Z230" s="84"/>
      <c r="AA230" s="84"/>
      <c r="AB230" s="84"/>
      <c r="AC230" s="84"/>
      <c r="AD230" s="84"/>
      <c r="AE230" s="84"/>
      <c r="AF230" s="84"/>
      <c r="AG230" s="84"/>
      <c r="AH230" s="84"/>
      <c r="AI230" s="84"/>
    </row>
    <row r="231" spans="2:35" ht="14.65" customHeight="1">
      <c r="B231" s="9" t="s">
        <v>102</v>
      </c>
      <c r="C231" s="139">
        <v>23.323692040000001</v>
      </c>
      <c r="D231" s="140">
        <v>2757.8712787499999</v>
      </c>
      <c r="E231" s="141">
        <v>970.84433912999998</v>
      </c>
      <c r="F231" s="140">
        <v>282.21739172999997</v>
      </c>
      <c r="G231" s="141">
        <v>1359.26910759</v>
      </c>
      <c r="H231" s="140">
        <v>47</v>
      </c>
      <c r="I231" s="140">
        <v>1975.82298922</v>
      </c>
      <c r="J231" s="142">
        <v>545.87214956000003</v>
      </c>
      <c r="K231" s="143">
        <v>7962.2209480199999</v>
      </c>
      <c r="M231" s="82"/>
      <c r="N231" s="83"/>
      <c r="O231" s="83"/>
      <c r="P231" s="83"/>
      <c r="Q231" s="83"/>
      <c r="R231" s="83"/>
      <c r="S231" s="83"/>
      <c r="T231" s="83"/>
      <c r="U231" s="83"/>
      <c r="V231" s="83"/>
      <c r="X231" s="84"/>
      <c r="Y231" s="84"/>
      <c r="Z231" s="84"/>
      <c r="AA231" s="84"/>
      <c r="AB231" s="84"/>
      <c r="AC231" s="84"/>
      <c r="AD231" s="84"/>
      <c r="AE231" s="84"/>
      <c r="AF231" s="84"/>
      <c r="AG231" s="84"/>
      <c r="AH231" s="84"/>
      <c r="AI231" s="84"/>
    </row>
    <row r="232" spans="2:35" ht="14.65" customHeight="1">
      <c r="B232" s="9" t="s">
        <v>103</v>
      </c>
      <c r="C232" s="139">
        <v>23.187963570000001</v>
      </c>
      <c r="D232" s="140">
        <v>2787.0184123200002</v>
      </c>
      <c r="E232" s="141">
        <v>964.38675926999997</v>
      </c>
      <c r="F232" s="140">
        <v>265.21752894999997</v>
      </c>
      <c r="G232" s="141">
        <v>1341.7279911600001</v>
      </c>
      <c r="H232" s="140">
        <v>34.5</v>
      </c>
      <c r="I232" s="140">
        <v>3323.1321038400001</v>
      </c>
      <c r="J232" s="142">
        <v>568.36449434999997</v>
      </c>
      <c r="K232" s="143">
        <v>9307.5352534600006</v>
      </c>
      <c r="M232" s="82"/>
      <c r="N232" s="83"/>
      <c r="O232" s="83"/>
      <c r="P232" s="83"/>
      <c r="Q232" s="83"/>
      <c r="R232" s="83"/>
      <c r="S232" s="83"/>
      <c r="T232" s="83"/>
      <c r="U232" s="83"/>
      <c r="V232" s="83"/>
      <c r="X232" s="84"/>
      <c r="Y232" s="84"/>
      <c r="Z232" s="84"/>
      <c r="AA232" s="84"/>
      <c r="AB232" s="84"/>
      <c r="AC232" s="84"/>
      <c r="AD232" s="84"/>
      <c r="AE232" s="84"/>
      <c r="AF232" s="84"/>
      <c r="AG232" s="84"/>
      <c r="AH232" s="84"/>
      <c r="AI232" s="84"/>
    </row>
    <row r="233" spans="2:35" ht="14.65" customHeight="1">
      <c r="B233" s="9" t="s">
        <v>104</v>
      </c>
      <c r="C233" s="139">
        <v>28.26296357</v>
      </c>
      <c r="D233" s="140">
        <v>2790.70039937</v>
      </c>
      <c r="E233" s="141">
        <v>951.87605503999998</v>
      </c>
      <c r="F233" s="140">
        <v>255.65308067999999</v>
      </c>
      <c r="G233" s="141">
        <v>1345.98919273</v>
      </c>
      <c r="H233" s="140">
        <v>46</v>
      </c>
      <c r="I233" s="140">
        <v>2219.6509151499999</v>
      </c>
      <c r="J233" s="142">
        <v>577.98486582999999</v>
      </c>
      <c r="K233" s="143">
        <v>8216.1174723700005</v>
      </c>
      <c r="M233" s="82"/>
      <c r="N233" s="83"/>
      <c r="O233" s="83"/>
      <c r="P233" s="83"/>
      <c r="Q233" s="83"/>
      <c r="R233" s="83"/>
      <c r="S233" s="83"/>
      <c r="T233" s="83"/>
      <c r="U233" s="83"/>
      <c r="V233" s="83"/>
      <c r="X233" s="84"/>
      <c r="Y233" s="84"/>
      <c r="Z233" s="84"/>
      <c r="AA233" s="84"/>
      <c r="AB233" s="84"/>
      <c r="AC233" s="84"/>
      <c r="AD233" s="84"/>
      <c r="AE233" s="84"/>
      <c r="AF233" s="84"/>
      <c r="AG233" s="84"/>
      <c r="AH233" s="84"/>
      <c r="AI233" s="84"/>
    </row>
    <row r="234" spans="2:35" thickBot="1">
      <c r="B234" s="75"/>
      <c r="C234" s="78"/>
      <c r="D234" s="88"/>
      <c r="E234" s="89"/>
      <c r="F234" s="88"/>
      <c r="G234" s="89"/>
      <c r="H234" s="88"/>
      <c r="I234" s="88"/>
      <c r="J234" s="90"/>
      <c r="K234" s="91"/>
      <c r="M234" s="82"/>
      <c r="N234" s="83"/>
      <c r="O234" s="83"/>
      <c r="P234" s="83"/>
      <c r="Q234" s="83"/>
      <c r="R234" s="83"/>
      <c r="S234" s="83"/>
      <c r="T234" s="83"/>
      <c r="U234" s="83"/>
      <c r="V234" s="83"/>
      <c r="X234" s="84"/>
      <c r="Y234" s="84"/>
      <c r="Z234" s="84"/>
      <c r="AA234" s="84"/>
      <c r="AB234" s="84"/>
      <c r="AC234" s="84"/>
      <c r="AD234" s="84"/>
      <c r="AE234" s="84"/>
      <c r="AF234" s="84"/>
      <c r="AG234" s="84"/>
      <c r="AH234" s="84"/>
      <c r="AI234" s="84"/>
    </row>
    <row r="235" spans="2:35" ht="7.5" customHeight="1">
      <c r="B235" s="81"/>
      <c r="C235" s="25"/>
      <c r="D235" s="3"/>
      <c r="E235" s="21"/>
      <c r="F235" s="3"/>
      <c r="G235" s="21"/>
      <c r="H235" s="3"/>
      <c r="I235" s="3"/>
      <c r="J235" s="20"/>
      <c r="K235" s="20"/>
    </row>
    <row r="236" spans="2:35" ht="22.5" customHeight="1">
      <c r="B236" s="101" t="s">
        <v>57</v>
      </c>
      <c r="C236" s="101"/>
      <c r="D236" s="101"/>
      <c r="E236" s="101"/>
      <c r="F236" s="101"/>
      <c r="G236" s="101"/>
      <c r="H236" s="101"/>
      <c r="I236" s="101"/>
      <c r="J236" s="101"/>
      <c r="K236" s="101"/>
    </row>
    <row r="237" spans="2:35" ht="12" customHeight="1">
      <c r="B237" s="95" t="s">
        <v>66</v>
      </c>
      <c r="C237" s="95"/>
      <c r="D237" s="95"/>
      <c r="E237" s="95"/>
      <c r="F237" s="95"/>
      <c r="G237" s="95"/>
      <c r="H237" s="95"/>
      <c r="I237" s="95"/>
      <c r="J237" s="95"/>
      <c r="K237" s="95"/>
    </row>
    <row r="238" spans="2:35" ht="13.5" customHeight="1">
      <c r="D238" s="1"/>
      <c r="H238" s="1"/>
    </row>
    <row r="239" spans="2:35" ht="13.5" customHeight="1">
      <c r="B239" s="92"/>
      <c r="C239" s="11"/>
      <c r="D239" s="11"/>
      <c r="E239" s="11"/>
      <c r="F239" s="11"/>
      <c r="G239" s="11"/>
      <c r="H239" s="11"/>
      <c r="I239" s="11"/>
      <c r="J239" s="11"/>
      <c r="K239" s="11"/>
    </row>
    <row r="240" spans="2:35" ht="13.5" customHeight="1">
      <c r="B240" s="92"/>
      <c r="C240" s="74"/>
      <c r="D240" s="76"/>
      <c r="E240" s="5"/>
      <c r="F240" s="5"/>
      <c r="G240" s="5"/>
    </row>
    <row r="241" spans="2:8" ht="13.5" customHeight="1">
      <c r="B241" s="92"/>
      <c r="C241" s="5"/>
      <c r="D241" s="76"/>
      <c r="E241" s="5"/>
      <c r="F241" s="5"/>
      <c r="G241" s="5"/>
      <c r="H241" s="76"/>
    </row>
    <row r="242" spans="2:8" ht="13.5" customHeight="1">
      <c r="B242" s="93"/>
    </row>
    <row r="243" spans="2:8" ht="13.5" customHeight="1">
      <c r="B243" s="93"/>
    </row>
    <row r="244" spans="2:8" ht="13.5" customHeight="1">
      <c r="B244" s="93"/>
    </row>
    <row r="245" spans="2:8" ht="13.5" customHeight="1">
      <c r="B245" s="93"/>
    </row>
    <row r="246" spans="2:8" ht="13.5" customHeight="1">
      <c r="B246" s="93"/>
    </row>
    <row r="247" spans="2:8" ht="13.5" customHeight="1">
      <c r="B247" s="93"/>
    </row>
    <row r="248" spans="2:8" ht="13.5" customHeight="1">
      <c r="B248" s="93"/>
    </row>
    <row r="249" spans="2:8" ht="13.5" customHeight="1">
      <c r="B249" s="93"/>
    </row>
    <row r="250" spans="2:8" ht="13.5" customHeight="1">
      <c r="B250" s="93"/>
    </row>
    <row r="251" spans="2:8" ht="13.5" customHeight="1">
      <c r="B251" s="93"/>
    </row>
    <row r="252" spans="2:8" ht="13.5" customHeight="1">
      <c r="B252" s="93"/>
    </row>
  </sheetData>
  <mergeCells count="13">
    <mergeCell ref="B237:K237"/>
    <mergeCell ref="F6:G6"/>
    <mergeCell ref="D6:E6"/>
    <mergeCell ref="B3:K3"/>
    <mergeCell ref="B2:K2"/>
    <mergeCell ref="B4:K4"/>
    <mergeCell ref="B236:K236"/>
    <mergeCell ref="B6:B7"/>
    <mergeCell ref="J6:J7"/>
    <mergeCell ref="C6:C7"/>
    <mergeCell ref="K6:K7"/>
    <mergeCell ref="H6:H7"/>
    <mergeCell ref="I6:I7"/>
  </mergeCells>
  <phoneticPr fontId="0" type="noConversion"/>
  <printOptions horizontalCentered="1"/>
  <pageMargins left="0.51181102362204722" right="0.51181102362204722" top="0.59055118110236227" bottom="0.59055118110236227" header="0.51181102362204722" footer="0.51181102362204722"/>
  <pageSetup paperSize="9" scale="65" fitToHeight="0" orientation="portrait" r:id="rId1"/>
  <headerFooter alignWithMargins="0">
    <oddFooter>&amp;L&amp;1#&amp;"Arial"&amp;9&amp;K000000Document Classification: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8"/>
    <pageSetUpPr fitToPage="1"/>
  </sheetPr>
  <dimension ref="B2:FL258"/>
  <sheetViews>
    <sheetView showGridLines="0" zoomScale="90" zoomScaleNormal="90" zoomScaleSheetLayoutView="95" workbookViewId="0">
      <pane ySplit="8" topLeftCell="A216" activePane="bottomLeft" state="frozen"/>
      <selection pane="bottomLeft" activeCell="M234" sqref="M234"/>
    </sheetView>
  </sheetViews>
  <sheetFormatPr defaultColWidth="9.140625" defaultRowHeight="13.5" customHeight="1"/>
  <cols>
    <col min="1" max="1" width="2.7109375" style="1" customWidth="1"/>
    <col min="2" max="2" width="9.7109375" style="1" customWidth="1"/>
    <col min="3" max="3" width="16.28515625" style="1" customWidth="1"/>
    <col min="4" max="4" width="15.28515625" style="1" customWidth="1"/>
    <col min="5" max="5" width="18.28515625" style="1" customWidth="1"/>
    <col min="6" max="6" width="17.140625" style="1" customWidth="1"/>
    <col min="7" max="7" width="13.7109375" style="1" customWidth="1"/>
    <col min="8" max="8" width="12.7109375" style="1" customWidth="1"/>
    <col min="9" max="9" width="13.7109375" style="1" customWidth="1"/>
    <col min="10" max="10" width="15.7109375" style="1" customWidth="1"/>
    <col min="11" max="11" width="14.5703125" style="1" customWidth="1"/>
    <col min="12" max="12" width="12.85546875" style="1" customWidth="1"/>
    <col min="13" max="13" width="13.5703125" style="1" bestFit="1" customWidth="1"/>
    <col min="14" max="14" width="13.42578125" style="1" customWidth="1"/>
    <col min="15" max="15" width="15.28515625" style="1" customWidth="1"/>
    <col min="16" max="16" width="10.140625" style="1" bestFit="1" customWidth="1"/>
    <col min="17" max="17" width="12" style="1" bestFit="1" customWidth="1"/>
    <col min="18" max="18" width="9.140625" style="1"/>
    <col min="19" max="19" width="10.140625" style="1" bestFit="1" customWidth="1"/>
    <col min="20" max="20" width="9.140625" style="1"/>
    <col min="21" max="22" width="10.140625" style="1" bestFit="1" customWidth="1"/>
    <col min="23" max="23" width="9.140625" style="1"/>
    <col min="24" max="24" width="10.140625" style="1" bestFit="1" customWidth="1"/>
    <col min="25" max="27" width="9.140625" style="1"/>
    <col min="28" max="38" width="13.5703125" style="1" customWidth="1"/>
    <col min="39" max="16384" width="9.140625" style="1"/>
  </cols>
  <sheetData>
    <row r="2" spans="2:168" ht="22.5">
      <c r="B2" s="99" t="s">
        <v>28</v>
      </c>
      <c r="C2" s="99"/>
      <c r="D2" s="99"/>
      <c r="E2" s="99"/>
      <c r="F2" s="99"/>
      <c r="G2" s="99"/>
      <c r="H2" s="99"/>
      <c r="I2" s="99"/>
      <c r="J2" s="99"/>
      <c r="K2" s="99"/>
      <c r="L2" s="99"/>
      <c r="M2" s="99"/>
      <c r="N2"/>
    </row>
    <row r="3" spans="2:168" ht="15" customHeight="1">
      <c r="B3" s="98" t="s">
        <v>56</v>
      </c>
      <c r="C3" s="98"/>
      <c r="D3" s="98"/>
      <c r="E3" s="98"/>
      <c r="F3" s="98"/>
      <c r="G3" s="98"/>
      <c r="H3" s="98"/>
      <c r="I3" s="98"/>
      <c r="J3" s="98"/>
      <c r="K3" s="98"/>
      <c r="L3" s="98"/>
      <c r="M3" s="120"/>
      <c r="N3"/>
    </row>
    <row r="4" spans="2:168" ht="12.75">
      <c r="B4" s="121" t="s">
        <v>45</v>
      </c>
      <c r="C4" s="121"/>
      <c r="D4" s="121"/>
      <c r="E4" s="121"/>
      <c r="F4" s="121"/>
      <c r="G4" s="121"/>
      <c r="H4" s="121"/>
      <c r="I4" s="121"/>
      <c r="J4" s="121"/>
      <c r="K4" s="121"/>
      <c r="L4" s="121"/>
      <c r="M4" s="121"/>
    </row>
    <row r="5" spans="2:168" ht="13.5" customHeight="1" thickBot="1">
      <c r="B5" s="8"/>
      <c r="C5" s="10"/>
      <c r="D5" s="10"/>
      <c r="E5" s="10"/>
      <c r="F5" s="10"/>
      <c r="G5" s="10"/>
      <c r="H5" s="10"/>
      <c r="I5" s="10"/>
      <c r="K5" s="8"/>
      <c r="L5" s="8"/>
      <c r="M5" s="6" t="s">
        <v>29</v>
      </c>
    </row>
    <row r="6" spans="2:168" ht="35.25" customHeight="1">
      <c r="B6" s="102" t="s">
        <v>1</v>
      </c>
      <c r="C6" s="117" t="s">
        <v>53</v>
      </c>
      <c r="D6" s="96" t="s">
        <v>46</v>
      </c>
      <c r="E6" s="97"/>
      <c r="F6" s="96" t="s">
        <v>47</v>
      </c>
      <c r="G6" s="112"/>
      <c r="H6" s="96" t="s">
        <v>48</v>
      </c>
      <c r="I6" s="112"/>
      <c r="J6" s="117" t="s">
        <v>49</v>
      </c>
      <c r="K6" s="104" t="s">
        <v>50</v>
      </c>
      <c r="L6" s="104" t="s">
        <v>54</v>
      </c>
      <c r="M6" s="106" t="s">
        <v>55</v>
      </c>
      <c r="O6" s="17"/>
      <c r="P6" s="108"/>
      <c r="Q6" s="108"/>
      <c r="R6" s="108"/>
      <c r="S6" s="17"/>
      <c r="T6" s="108"/>
      <c r="U6" s="108"/>
      <c r="V6" s="17"/>
      <c r="W6" s="17"/>
      <c r="X6" s="17"/>
      <c r="Y6" s="17"/>
      <c r="Z6" s="108"/>
      <c r="AA6" s="108"/>
      <c r="AB6" s="108"/>
      <c r="AC6" s="108"/>
      <c r="AD6" s="17"/>
      <c r="AE6" s="108"/>
      <c r="AF6" s="108"/>
      <c r="AG6" s="17"/>
      <c r="AH6" s="17"/>
      <c r="AI6" s="17"/>
      <c r="AJ6" s="17"/>
      <c r="AK6" s="108"/>
      <c r="AL6" s="108"/>
      <c r="AM6" s="108"/>
      <c r="AN6" s="108"/>
      <c r="AO6" s="17"/>
      <c r="AP6" s="108"/>
      <c r="AQ6" s="108"/>
      <c r="AR6" s="17"/>
      <c r="AS6" s="17"/>
      <c r="AT6" s="17"/>
      <c r="AU6" s="17"/>
      <c r="AV6" s="108"/>
      <c r="AW6" s="108"/>
      <c r="AX6" s="108"/>
      <c r="AY6" s="108"/>
      <c r="AZ6" s="17"/>
      <c r="BA6" s="108"/>
      <c r="BB6" s="108"/>
      <c r="BC6" s="17"/>
      <c r="BD6" s="17"/>
      <c r="BE6" s="17"/>
      <c r="BF6" s="17"/>
      <c r="BG6" s="108"/>
      <c r="BH6" s="108"/>
      <c r="BI6" s="108"/>
      <c r="BJ6" s="108"/>
      <c r="BK6" s="17"/>
      <c r="BL6" s="108"/>
      <c r="BM6" s="108"/>
      <c r="BN6" s="17"/>
      <c r="BO6" s="17"/>
      <c r="BP6" s="17"/>
      <c r="BQ6" s="17"/>
      <c r="BR6" s="108"/>
      <c r="BS6" s="108"/>
      <c r="BT6" s="108"/>
      <c r="BU6" s="108"/>
      <c r="BV6" s="17"/>
      <c r="BW6" s="108"/>
      <c r="BX6" s="108"/>
      <c r="BY6" s="17"/>
      <c r="BZ6" s="17"/>
      <c r="CA6" s="17"/>
      <c r="CB6" s="17"/>
      <c r="CC6" s="108"/>
      <c r="CD6" s="108"/>
      <c r="CE6" s="108"/>
      <c r="CF6" s="108"/>
      <c r="CG6" s="17"/>
      <c r="CH6" s="108"/>
      <c r="CI6" s="108"/>
      <c r="CJ6" s="17"/>
      <c r="CK6" s="17"/>
      <c r="CL6" s="17"/>
      <c r="CM6" s="17"/>
      <c r="CN6" s="108"/>
      <c r="CO6" s="108"/>
      <c r="CP6" s="108"/>
      <c r="CQ6" s="108"/>
      <c r="CR6" s="17"/>
      <c r="CS6" s="108"/>
      <c r="CT6" s="108"/>
      <c r="CU6" s="17"/>
      <c r="CV6" s="17"/>
      <c r="CW6" s="17"/>
      <c r="CX6" s="17"/>
      <c r="CY6" s="108"/>
      <c r="CZ6" s="108"/>
      <c r="DA6" s="108"/>
      <c r="DB6" s="108"/>
      <c r="DC6" s="17"/>
      <c r="DD6" s="108"/>
      <c r="DE6" s="108"/>
      <c r="DF6" s="17"/>
      <c r="DG6" s="17"/>
      <c r="DH6" s="17"/>
      <c r="DI6" s="17"/>
      <c r="DJ6" s="108"/>
      <c r="DK6" s="108"/>
      <c r="DL6" s="108"/>
      <c r="DM6" s="108"/>
      <c r="DN6" s="17"/>
      <c r="DO6" s="108"/>
      <c r="DP6" s="108"/>
      <c r="DQ6" s="17"/>
      <c r="DR6" s="17"/>
      <c r="DS6" s="17"/>
      <c r="DT6" s="17"/>
      <c r="DU6" s="108"/>
      <c r="DV6" s="108"/>
      <c r="DW6" s="108"/>
      <c r="DX6" s="108"/>
      <c r="DY6" s="17"/>
      <c r="DZ6" s="108"/>
      <c r="EA6" s="108"/>
      <c r="EB6" s="17"/>
      <c r="EC6" s="17"/>
      <c r="ED6" s="17"/>
      <c r="EE6" s="17"/>
      <c r="EF6" s="108"/>
      <c r="EG6" s="108"/>
      <c r="EH6" s="108"/>
      <c r="EI6" s="108"/>
      <c r="EJ6" s="17"/>
      <c r="EK6" s="108"/>
      <c r="EL6" s="108"/>
      <c r="EM6" s="17"/>
      <c r="EN6" s="17"/>
      <c r="EO6" s="17"/>
      <c r="EP6" s="17"/>
      <c r="EQ6" s="108"/>
      <c r="ER6" s="108"/>
      <c r="ES6" s="108"/>
      <c r="ET6" s="108"/>
      <c r="EU6" s="17"/>
      <c r="EV6" s="108"/>
      <c r="EW6" s="108"/>
      <c r="EX6" s="17"/>
      <c r="EY6" s="17"/>
      <c r="EZ6" s="17"/>
      <c r="FA6" s="17"/>
      <c r="FB6" s="108"/>
      <c r="FC6" s="108"/>
      <c r="FD6" s="108"/>
      <c r="FE6" s="108"/>
      <c r="FF6" s="17"/>
      <c r="FG6" s="108"/>
      <c r="FH6" s="108"/>
      <c r="FI6" s="17"/>
      <c r="FJ6" s="17"/>
      <c r="FK6" s="17"/>
      <c r="FL6" s="17"/>
    </row>
    <row r="7" spans="2:168" ht="13.5" customHeight="1">
      <c r="B7" s="116"/>
      <c r="C7" s="118"/>
      <c r="D7" s="113" t="s">
        <v>36</v>
      </c>
      <c r="E7" s="111" t="s">
        <v>89</v>
      </c>
      <c r="F7" s="113" t="s">
        <v>51</v>
      </c>
      <c r="G7" s="113" t="s">
        <v>52</v>
      </c>
      <c r="H7" s="113" t="s">
        <v>51</v>
      </c>
      <c r="I7" s="113" t="s">
        <v>52</v>
      </c>
      <c r="J7" s="118"/>
      <c r="K7" s="111"/>
      <c r="L7" s="111"/>
      <c r="M7" s="119"/>
    </row>
    <row r="8" spans="2:168" ht="66.75" customHeight="1">
      <c r="B8" s="103"/>
      <c r="C8" s="118"/>
      <c r="D8" s="105"/>
      <c r="E8" s="105"/>
      <c r="F8" s="105"/>
      <c r="G8" s="105"/>
      <c r="H8" s="105"/>
      <c r="I8" s="105"/>
      <c r="J8" s="118"/>
      <c r="K8" s="111"/>
      <c r="L8" s="111"/>
      <c r="M8" s="119"/>
    </row>
    <row r="9" spans="2:168" ht="15" customHeight="1">
      <c r="B9" s="22">
        <v>2008</v>
      </c>
      <c r="C9" s="18"/>
      <c r="D9" s="15"/>
      <c r="E9" s="15"/>
      <c r="F9" s="15"/>
      <c r="G9" s="15"/>
      <c r="H9" s="16"/>
      <c r="I9" s="16"/>
      <c r="J9" s="15"/>
      <c r="K9" s="15"/>
      <c r="L9" s="15"/>
      <c r="M9" s="19"/>
    </row>
    <row r="10" spans="2:168" ht="15" customHeight="1">
      <c r="B10" s="9" t="s">
        <v>16</v>
      </c>
      <c r="C10" s="24">
        <v>749.784085</v>
      </c>
      <c r="D10" s="25">
        <v>374.96145999999999</v>
      </c>
      <c r="E10" s="25">
        <v>374.96146017000001</v>
      </c>
      <c r="F10" s="25">
        <v>287.89383399999997</v>
      </c>
      <c r="G10" s="25">
        <v>87.071196999999998</v>
      </c>
      <c r="H10" s="25">
        <v>24.933022999999999</v>
      </c>
      <c r="I10" s="25">
        <v>0</v>
      </c>
      <c r="J10" s="25">
        <v>12.123295000000001</v>
      </c>
      <c r="K10" s="25">
        <v>644.30692699999997</v>
      </c>
      <c r="L10" s="25">
        <v>59.439748999999999</v>
      </c>
      <c r="M10" s="26">
        <v>233.834362</v>
      </c>
    </row>
    <row r="11" spans="2:168" ht="15" customHeight="1">
      <c r="B11" s="9" t="s">
        <v>15</v>
      </c>
      <c r="C11" s="24">
        <v>669.30899099999999</v>
      </c>
      <c r="D11" s="25">
        <v>395.669286</v>
      </c>
      <c r="E11" s="25">
        <v>395.66928694000001</v>
      </c>
      <c r="F11" s="25">
        <v>264.10242099999999</v>
      </c>
      <c r="G11" s="25">
        <v>79.910342</v>
      </c>
      <c r="H11" s="25">
        <v>24.454138</v>
      </c>
      <c r="I11" s="25">
        <v>0</v>
      </c>
      <c r="J11" s="25">
        <v>12.123295000000001</v>
      </c>
      <c r="K11" s="25">
        <v>798.06946100000005</v>
      </c>
      <c r="L11" s="25">
        <v>46.183047999999999</v>
      </c>
      <c r="M11" s="26">
        <v>223.072451</v>
      </c>
    </row>
    <row r="12" spans="2:168" ht="15" customHeight="1">
      <c r="B12" s="9" t="s">
        <v>14</v>
      </c>
      <c r="C12" s="24">
        <v>638.91083100000003</v>
      </c>
      <c r="D12" s="25">
        <v>402.67990099999997</v>
      </c>
      <c r="E12" s="25">
        <v>402.67990143999998</v>
      </c>
      <c r="F12" s="25">
        <v>282.78402</v>
      </c>
      <c r="G12" s="25">
        <v>80.912060999999994</v>
      </c>
      <c r="H12" s="25">
        <v>34.646704999999997</v>
      </c>
      <c r="I12" s="25">
        <v>0</v>
      </c>
      <c r="J12" s="25">
        <v>11.740648</v>
      </c>
      <c r="K12" s="25">
        <v>767.33063600000003</v>
      </c>
      <c r="L12" s="25">
        <v>75.427906000000007</v>
      </c>
      <c r="M12" s="26">
        <v>227.564807</v>
      </c>
    </row>
    <row r="13" spans="2:168" ht="15" customHeight="1">
      <c r="B13" s="9" t="s">
        <v>13</v>
      </c>
      <c r="C13" s="24">
        <v>627.78947900000003</v>
      </c>
      <c r="D13" s="25">
        <v>396.70877300000001</v>
      </c>
      <c r="E13" s="25">
        <v>396.70877306</v>
      </c>
      <c r="F13" s="25">
        <v>364.470482</v>
      </c>
      <c r="G13" s="25">
        <v>79.717995999999999</v>
      </c>
      <c r="H13" s="25">
        <v>35.247231999999997</v>
      </c>
      <c r="I13" s="25">
        <v>0.12485400000000001</v>
      </c>
      <c r="J13" s="25">
        <v>11.740648</v>
      </c>
      <c r="K13" s="25">
        <v>569.31718899999998</v>
      </c>
      <c r="L13" s="25">
        <v>54.816626999999997</v>
      </c>
      <c r="M13" s="26">
        <v>228.78196699999998</v>
      </c>
    </row>
    <row r="14" spans="2:168" ht="15" customHeight="1">
      <c r="B14" s="9" t="s">
        <v>12</v>
      </c>
      <c r="C14" s="24">
        <v>627.73497299999997</v>
      </c>
      <c r="D14" s="25">
        <v>394.23006500000002</v>
      </c>
      <c r="E14" s="25">
        <v>394.23006550999997</v>
      </c>
      <c r="F14" s="25">
        <v>294.628803</v>
      </c>
      <c r="G14" s="25">
        <v>68.596990000000005</v>
      </c>
      <c r="H14" s="25">
        <v>186.83063100000001</v>
      </c>
      <c r="I14" s="25">
        <v>0.125135</v>
      </c>
      <c r="J14" s="25">
        <v>11.740648</v>
      </c>
      <c r="K14" s="25">
        <v>762.25021000000004</v>
      </c>
      <c r="L14" s="25">
        <v>60.991486000000002</v>
      </c>
      <c r="M14" s="26">
        <v>229.58625599999999</v>
      </c>
    </row>
    <row r="15" spans="2:168" ht="15" customHeight="1">
      <c r="B15" s="9" t="s">
        <v>11</v>
      </c>
      <c r="C15" s="24">
        <v>631.014768</v>
      </c>
      <c r="D15" s="25">
        <v>405.37902200000002</v>
      </c>
      <c r="E15" s="25">
        <v>405.37902242000001</v>
      </c>
      <c r="F15" s="25">
        <v>401.06728700000002</v>
      </c>
      <c r="G15" s="25">
        <v>72.705622000000005</v>
      </c>
      <c r="H15" s="25">
        <v>87.437298999999996</v>
      </c>
      <c r="I15" s="25">
        <v>9.5656000000000005E-2</v>
      </c>
      <c r="J15" s="25">
        <v>11.687599000000001</v>
      </c>
      <c r="K15" s="25">
        <v>873.64022199999999</v>
      </c>
      <c r="L15" s="25">
        <v>128.71228400000001</v>
      </c>
      <c r="M15" s="26">
        <v>224.43120099999999</v>
      </c>
    </row>
    <row r="16" spans="2:168" ht="15" customHeight="1">
      <c r="B16" s="9" t="s">
        <v>8</v>
      </c>
      <c r="C16" s="24">
        <v>636.06295899999998</v>
      </c>
      <c r="D16" s="25">
        <v>426.06054799999998</v>
      </c>
      <c r="E16" s="25">
        <v>426.06054804999997</v>
      </c>
      <c r="F16" s="25">
        <v>309.74542500000001</v>
      </c>
      <c r="G16" s="25">
        <v>71.677088999999995</v>
      </c>
      <c r="H16" s="25">
        <v>93.928477999999998</v>
      </c>
      <c r="I16" s="25">
        <v>9.5792000000000002E-2</v>
      </c>
      <c r="J16" s="25">
        <v>11.687599000000001</v>
      </c>
      <c r="K16" s="25">
        <v>1028.623758</v>
      </c>
      <c r="L16" s="25">
        <v>106.63624799999999</v>
      </c>
      <c r="M16" s="26">
        <v>226.03849599999998</v>
      </c>
    </row>
    <row r="17" spans="2:13" ht="15" customHeight="1">
      <c r="B17" s="9" t="s">
        <v>17</v>
      </c>
      <c r="C17" s="24">
        <v>632.05734800000005</v>
      </c>
      <c r="D17" s="25">
        <v>418.79919999999998</v>
      </c>
      <c r="E17" s="25">
        <v>418.79920026999997</v>
      </c>
      <c r="F17" s="25">
        <v>352.17625199999998</v>
      </c>
      <c r="G17" s="25">
        <v>69.175268000000003</v>
      </c>
      <c r="H17" s="25">
        <v>57.334359999999997</v>
      </c>
      <c r="I17" s="25">
        <v>9.5935000000000006E-2</v>
      </c>
      <c r="J17" s="25">
        <v>11.687599000000001</v>
      </c>
      <c r="K17" s="25">
        <v>1075.7552229999999</v>
      </c>
      <c r="L17" s="25">
        <v>84.096789000000001</v>
      </c>
      <c r="M17" s="26">
        <v>227.060643</v>
      </c>
    </row>
    <row r="18" spans="2:13" ht="15" customHeight="1">
      <c r="B18" s="9" t="s">
        <v>18</v>
      </c>
      <c r="C18" s="24">
        <v>631.33418500000005</v>
      </c>
      <c r="D18" s="25">
        <v>568.053541</v>
      </c>
      <c r="E18" s="25">
        <v>454.05354112000003</v>
      </c>
      <c r="F18" s="25">
        <v>363.85574700000001</v>
      </c>
      <c r="G18" s="25">
        <v>76.394824999999997</v>
      </c>
      <c r="H18" s="25">
        <v>58.366067000000001</v>
      </c>
      <c r="I18" s="25">
        <v>0.101914</v>
      </c>
      <c r="J18" s="25">
        <v>12.285857</v>
      </c>
      <c r="K18" s="25">
        <v>987.58863299999996</v>
      </c>
      <c r="L18" s="25">
        <v>102.232682</v>
      </c>
      <c r="M18" s="26">
        <v>228.967287</v>
      </c>
    </row>
    <row r="19" spans="2:13" ht="15" customHeight="1">
      <c r="B19" s="9" t="s">
        <v>7</v>
      </c>
      <c r="C19" s="24">
        <v>666.05145300000004</v>
      </c>
      <c r="D19" s="25">
        <v>497.38604199999997</v>
      </c>
      <c r="E19" s="25">
        <v>442.38604279999998</v>
      </c>
      <c r="F19" s="25">
        <v>353.77635700000002</v>
      </c>
      <c r="G19" s="25">
        <v>84.771545000000003</v>
      </c>
      <c r="H19" s="25">
        <v>48.395789000000001</v>
      </c>
      <c r="I19" s="25">
        <v>6.2687999999999994E-2</v>
      </c>
      <c r="J19" s="25">
        <v>12.285857</v>
      </c>
      <c r="K19" s="25">
        <v>723.59871999999996</v>
      </c>
      <c r="L19" s="25">
        <v>148.66634199999999</v>
      </c>
      <c r="M19" s="26">
        <v>229.28483</v>
      </c>
    </row>
    <row r="20" spans="2:13" ht="15" customHeight="1">
      <c r="B20" s="9" t="s">
        <v>6</v>
      </c>
      <c r="C20" s="24">
        <v>667.95558300000005</v>
      </c>
      <c r="D20" s="25">
        <v>481.32895500000001</v>
      </c>
      <c r="E20" s="25">
        <v>459.32895552999997</v>
      </c>
      <c r="F20" s="25">
        <v>272.39940799999999</v>
      </c>
      <c r="G20" s="25">
        <v>83.548706999999993</v>
      </c>
      <c r="H20" s="25">
        <v>44.202651000000003</v>
      </c>
      <c r="I20" s="25">
        <v>6.2725000000000003E-2</v>
      </c>
      <c r="J20" s="25">
        <v>12.285857</v>
      </c>
      <c r="K20" s="25">
        <v>589.53383799999995</v>
      </c>
      <c r="L20" s="25">
        <v>156.54891700000002</v>
      </c>
      <c r="M20" s="26">
        <v>229.61536899999999</v>
      </c>
    </row>
    <row r="21" spans="2:13" ht="15" customHeight="1">
      <c r="B21" s="9" t="s">
        <v>5</v>
      </c>
      <c r="C21" s="24">
        <v>693.09782800000005</v>
      </c>
      <c r="D21" s="25">
        <v>483.47513300000003</v>
      </c>
      <c r="E21" s="25">
        <v>474.47513395999999</v>
      </c>
      <c r="F21" s="25">
        <v>366.315066</v>
      </c>
      <c r="G21" s="25">
        <v>80.371083999999996</v>
      </c>
      <c r="H21" s="25">
        <v>33.795883000000003</v>
      </c>
      <c r="I21" s="25">
        <v>6.5306000000000003E-2</v>
      </c>
      <c r="J21" s="25">
        <v>12.470985000000001</v>
      </c>
      <c r="K21" s="25">
        <v>719.41925700000002</v>
      </c>
      <c r="L21" s="25">
        <v>99.419846000000007</v>
      </c>
      <c r="M21" s="26">
        <v>235.19431399999999</v>
      </c>
    </row>
    <row r="22" spans="2:13" ht="15" customHeight="1">
      <c r="B22" s="23">
        <v>2009</v>
      </c>
      <c r="C22" s="24"/>
      <c r="D22" s="25"/>
      <c r="E22" s="25"/>
      <c r="F22" s="25"/>
      <c r="G22" s="25"/>
      <c r="H22" s="25"/>
      <c r="I22" s="25"/>
      <c r="J22" s="25"/>
      <c r="K22" s="25"/>
      <c r="L22" s="25"/>
      <c r="M22" s="26"/>
    </row>
    <row r="23" spans="2:13" ht="15" customHeight="1">
      <c r="B23" s="9" t="s">
        <v>16</v>
      </c>
      <c r="C23" s="24">
        <v>617.71546499999999</v>
      </c>
      <c r="D23" s="25">
        <v>1484.8935269999999</v>
      </c>
      <c r="E23" s="25">
        <v>451.29352788999995</v>
      </c>
      <c r="F23" s="25">
        <v>351.94663200000002</v>
      </c>
      <c r="G23" s="25">
        <v>94.015666999999993</v>
      </c>
      <c r="H23" s="25">
        <v>32.179527999999998</v>
      </c>
      <c r="I23" s="25">
        <v>1.3332E-2</v>
      </c>
      <c r="J23" s="25">
        <v>12.470985000000001</v>
      </c>
      <c r="K23" s="25">
        <v>57.188450000000003</v>
      </c>
      <c r="L23" s="25">
        <v>121.277849</v>
      </c>
      <c r="M23" s="26">
        <v>266.06197699999996</v>
      </c>
    </row>
    <row r="24" spans="2:13" ht="15" customHeight="1">
      <c r="B24" s="9" t="s">
        <v>15</v>
      </c>
      <c r="C24" s="24">
        <v>619.49067500000001</v>
      </c>
      <c r="D24" s="25">
        <v>1485.0817179999999</v>
      </c>
      <c r="E24" s="25">
        <v>436.58171869</v>
      </c>
      <c r="F24" s="25">
        <v>243.342072</v>
      </c>
      <c r="G24" s="25">
        <v>79.142504000000002</v>
      </c>
      <c r="H24" s="25">
        <v>31.896384999999999</v>
      </c>
      <c r="I24" s="25">
        <v>7.6229999999999996E-3</v>
      </c>
      <c r="J24" s="25">
        <v>12.470985000000001</v>
      </c>
      <c r="K24" s="25">
        <v>74.173720000000003</v>
      </c>
      <c r="L24" s="25">
        <v>113.885441</v>
      </c>
      <c r="M24" s="26">
        <v>266.19852400000002</v>
      </c>
    </row>
    <row r="25" spans="2:13" ht="15" customHeight="1">
      <c r="B25" s="9" t="s">
        <v>14</v>
      </c>
      <c r="C25" s="24">
        <v>623.78174000000001</v>
      </c>
      <c r="D25" s="25">
        <v>590.93037100000004</v>
      </c>
      <c r="E25" s="25">
        <v>469.53037114</v>
      </c>
      <c r="F25" s="25">
        <v>231.757429</v>
      </c>
      <c r="G25" s="25">
        <v>77.879857999999999</v>
      </c>
      <c r="H25" s="25">
        <v>62.580224999999999</v>
      </c>
      <c r="I25" s="25">
        <v>0</v>
      </c>
      <c r="J25" s="25">
        <v>12.667389999999999</v>
      </c>
      <c r="K25" s="25">
        <v>142.43714600000001</v>
      </c>
      <c r="L25" s="25">
        <v>111.77475600000001</v>
      </c>
      <c r="M25" s="26">
        <v>259.890556</v>
      </c>
    </row>
    <row r="26" spans="2:13" ht="15" customHeight="1">
      <c r="B26" s="9" t="s">
        <v>13</v>
      </c>
      <c r="C26" s="24">
        <v>633.76499999999999</v>
      </c>
      <c r="D26" s="25">
        <v>636.66123500000003</v>
      </c>
      <c r="E26" s="25">
        <v>464.06123561999999</v>
      </c>
      <c r="F26" s="25">
        <v>553.81630099999995</v>
      </c>
      <c r="G26" s="25">
        <v>78.013779999999997</v>
      </c>
      <c r="H26" s="25">
        <v>78.435683999999995</v>
      </c>
      <c r="I26" s="25">
        <v>0.129555</v>
      </c>
      <c r="J26" s="25">
        <v>12.667389999999999</v>
      </c>
      <c r="K26" s="25">
        <v>87.243764999999996</v>
      </c>
      <c r="L26" s="25">
        <v>113.933125</v>
      </c>
      <c r="M26" s="26">
        <v>252.98571000000001</v>
      </c>
    </row>
    <row r="27" spans="2:13" ht="15" customHeight="1">
      <c r="B27" s="9" t="s">
        <v>12</v>
      </c>
      <c r="C27" s="24">
        <v>639.68543</v>
      </c>
      <c r="D27" s="25">
        <v>441.43365899999998</v>
      </c>
      <c r="E27" s="25">
        <v>428.53365997000003</v>
      </c>
      <c r="F27" s="25">
        <v>324.17237499999999</v>
      </c>
      <c r="G27" s="25">
        <v>84.542771000000002</v>
      </c>
      <c r="H27" s="25">
        <v>231.544071</v>
      </c>
      <c r="I27" s="25">
        <v>0.129306</v>
      </c>
      <c r="J27" s="25">
        <v>12.667389999999999</v>
      </c>
      <c r="K27" s="25">
        <v>229.24656400000001</v>
      </c>
      <c r="L27" s="25">
        <v>117.558088</v>
      </c>
      <c r="M27" s="26">
        <v>254.050488</v>
      </c>
    </row>
    <row r="28" spans="2:13" ht="15" customHeight="1">
      <c r="B28" s="9" t="s">
        <v>11</v>
      </c>
      <c r="C28" s="24">
        <v>637.70536500000003</v>
      </c>
      <c r="D28" s="25">
        <v>988.65416400000004</v>
      </c>
      <c r="E28" s="25">
        <v>442.45416433000003</v>
      </c>
      <c r="F28" s="25">
        <v>372.93618900000001</v>
      </c>
      <c r="G28" s="25">
        <v>78.846001000000001</v>
      </c>
      <c r="H28" s="25">
        <v>164.788389</v>
      </c>
      <c r="I28" s="25">
        <v>0.119091</v>
      </c>
      <c r="J28" s="25">
        <v>12.404381000000001</v>
      </c>
      <c r="K28" s="25">
        <v>97.910529999999994</v>
      </c>
      <c r="L28" s="25">
        <v>120.876265</v>
      </c>
      <c r="M28" s="26">
        <v>255.26363800000001</v>
      </c>
    </row>
    <row r="29" spans="2:13" ht="15" customHeight="1">
      <c r="B29" s="9" t="s">
        <v>8</v>
      </c>
      <c r="C29" s="25">
        <v>645.17694500000005</v>
      </c>
      <c r="D29" s="25">
        <v>1132.4466460000001</v>
      </c>
      <c r="E29" s="25">
        <v>417.6</v>
      </c>
      <c r="F29" s="25">
        <v>342.65233599999999</v>
      </c>
      <c r="G29" s="25">
        <v>85.043007000000003</v>
      </c>
      <c r="H29" s="25">
        <v>129.23341300000001</v>
      </c>
      <c r="I29" s="25">
        <v>8.2611000000000004E-2</v>
      </c>
      <c r="J29" s="25">
        <v>12.404381000000001</v>
      </c>
      <c r="K29" s="25">
        <v>87.959064999999995</v>
      </c>
      <c r="L29" s="25">
        <v>123.00779199999999</v>
      </c>
      <c r="M29" s="26">
        <v>256.08856600000001</v>
      </c>
    </row>
    <row r="30" spans="2:13" ht="15" customHeight="1">
      <c r="B30" s="9" t="s">
        <v>17</v>
      </c>
      <c r="C30" s="25">
        <v>640.87419</v>
      </c>
      <c r="D30" s="25">
        <v>784.52689399999997</v>
      </c>
      <c r="E30" s="25">
        <v>440.3</v>
      </c>
      <c r="F30" s="25">
        <v>386.97391099999999</v>
      </c>
      <c r="G30" s="25">
        <v>87.627450999999994</v>
      </c>
      <c r="H30" s="25">
        <v>78.165925999999999</v>
      </c>
      <c r="I30" s="25">
        <v>8.1838999999999995E-2</v>
      </c>
      <c r="J30" s="25">
        <v>95.067491000000004</v>
      </c>
      <c r="K30" s="25">
        <v>79.538666000000006</v>
      </c>
      <c r="L30" s="25">
        <v>174.17125799999999</v>
      </c>
      <c r="M30" s="26">
        <v>256.84786400000002</v>
      </c>
    </row>
    <row r="31" spans="2:13" ht="15" customHeight="1">
      <c r="B31" s="9" t="s">
        <v>18</v>
      </c>
      <c r="C31" s="25">
        <v>640.59697000000006</v>
      </c>
      <c r="D31" s="25">
        <v>499.93332400000003</v>
      </c>
      <c r="E31" s="25">
        <v>457.7</v>
      </c>
      <c r="F31" s="25">
        <v>377.26757600000002</v>
      </c>
      <c r="G31" s="25">
        <v>90.362506999999994</v>
      </c>
      <c r="H31" s="25">
        <v>92.103999000000002</v>
      </c>
      <c r="I31" s="25">
        <v>7.8961000000000003E-2</v>
      </c>
      <c r="J31" s="25">
        <v>103.157889</v>
      </c>
      <c r="K31" s="25">
        <v>383.48354899999998</v>
      </c>
      <c r="L31" s="25">
        <v>131.60837799999999</v>
      </c>
      <c r="M31" s="26">
        <v>262.93741999999997</v>
      </c>
    </row>
    <row r="32" spans="2:13" ht="15" customHeight="1">
      <c r="B32" s="9" t="s">
        <v>7</v>
      </c>
      <c r="C32" s="25">
        <v>644.19248000000005</v>
      </c>
      <c r="D32" s="25">
        <v>501.84711900000002</v>
      </c>
      <c r="E32" s="25">
        <v>445.6</v>
      </c>
      <c r="F32" s="25">
        <v>390.05256900000001</v>
      </c>
      <c r="G32" s="25">
        <v>85.716797999999997</v>
      </c>
      <c r="H32" s="25">
        <v>79.148306000000005</v>
      </c>
      <c r="I32" s="25">
        <v>4.3099999999999999E-2</v>
      </c>
      <c r="J32" s="25">
        <v>103.157889</v>
      </c>
      <c r="K32" s="25">
        <v>414.535526</v>
      </c>
      <c r="L32" s="25">
        <v>135.251621</v>
      </c>
      <c r="M32" s="26">
        <v>262.91636399999999</v>
      </c>
    </row>
    <row r="33" spans="2:13" ht="15" customHeight="1">
      <c r="B33" s="9" t="s">
        <v>6</v>
      </c>
      <c r="C33" s="25">
        <v>648.04016000000001</v>
      </c>
      <c r="D33" s="25">
        <v>596.36066200000005</v>
      </c>
      <c r="E33" s="25">
        <v>416.6</v>
      </c>
      <c r="F33" s="25">
        <v>398.79307999999997</v>
      </c>
      <c r="G33" s="25">
        <v>85.865561999999997</v>
      </c>
      <c r="H33" s="25">
        <v>88.914488000000006</v>
      </c>
      <c r="I33" s="25">
        <v>4.3457999999999997E-2</v>
      </c>
      <c r="J33" s="25">
        <v>103.157889</v>
      </c>
      <c r="K33" s="25">
        <v>758.43733199999997</v>
      </c>
      <c r="L33" s="25">
        <v>135.061713</v>
      </c>
      <c r="M33" s="26">
        <v>262.76677799999999</v>
      </c>
    </row>
    <row r="34" spans="2:13" ht="15" customHeight="1">
      <c r="B34" s="9" t="s">
        <v>5</v>
      </c>
      <c r="C34" s="25">
        <v>673.35318500000005</v>
      </c>
      <c r="D34" s="25">
        <v>584.59917199999995</v>
      </c>
      <c r="E34" s="25">
        <v>447.6</v>
      </c>
      <c r="F34" s="25">
        <v>397.68964099999999</v>
      </c>
      <c r="G34" s="25">
        <v>86.784504999999996</v>
      </c>
      <c r="H34" s="25">
        <v>71.581553</v>
      </c>
      <c r="I34" s="25">
        <v>8.6239999999999997E-3</v>
      </c>
      <c r="J34" s="25">
        <v>103.854359</v>
      </c>
      <c r="K34" s="25">
        <v>908.73752500000001</v>
      </c>
      <c r="L34" s="25">
        <v>156.14516399999999</v>
      </c>
      <c r="M34" s="26">
        <v>261.705828</v>
      </c>
    </row>
    <row r="35" spans="2:13" ht="15" customHeight="1">
      <c r="B35" s="23">
        <v>2010</v>
      </c>
      <c r="C35" s="25"/>
      <c r="D35" s="25"/>
      <c r="E35" s="25"/>
      <c r="F35" s="25"/>
      <c r="G35" s="25"/>
      <c r="H35" s="25"/>
      <c r="I35" s="25"/>
      <c r="J35" s="25"/>
      <c r="K35" s="25"/>
      <c r="L35" s="25"/>
      <c r="M35" s="26"/>
    </row>
    <row r="36" spans="2:13" ht="15" customHeight="1">
      <c r="B36" s="9" t="s">
        <v>16</v>
      </c>
      <c r="C36" s="25">
        <v>654.25923999999998</v>
      </c>
      <c r="D36" s="25">
        <v>638.89916600000004</v>
      </c>
      <c r="E36" s="25">
        <v>447.6</v>
      </c>
      <c r="F36" s="25">
        <v>337.15200900000002</v>
      </c>
      <c r="G36" s="25">
        <v>81.608453999999995</v>
      </c>
      <c r="H36" s="25">
        <v>72.194697000000005</v>
      </c>
      <c r="I36" s="25">
        <v>6.7000000000000002E-5</v>
      </c>
      <c r="J36" s="25">
        <v>103.854359</v>
      </c>
      <c r="K36" s="25">
        <v>879.12924899999996</v>
      </c>
      <c r="L36" s="25">
        <v>140.30421200000001</v>
      </c>
      <c r="M36" s="26">
        <v>261.40620899999999</v>
      </c>
    </row>
    <row r="37" spans="2:13" ht="15" customHeight="1">
      <c r="B37" s="9" t="s">
        <v>15</v>
      </c>
      <c r="C37" s="25">
        <v>654.87964499999998</v>
      </c>
      <c r="D37" s="25">
        <v>569.63210800000002</v>
      </c>
      <c r="E37" s="25">
        <v>443</v>
      </c>
      <c r="F37" s="25">
        <v>363.785393</v>
      </c>
      <c r="G37" s="25">
        <v>82.679820000000007</v>
      </c>
      <c r="H37" s="25">
        <v>71.236615999999998</v>
      </c>
      <c r="I37" s="25">
        <v>6.7000000000000002E-5</v>
      </c>
      <c r="J37" s="25">
        <v>103.854359</v>
      </c>
      <c r="K37" s="25">
        <v>905.04383499999994</v>
      </c>
      <c r="L37" s="25">
        <v>123.485219</v>
      </c>
      <c r="M37" s="26">
        <v>272.65847300000001</v>
      </c>
    </row>
    <row r="38" spans="2:13" ht="15" customHeight="1">
      <c r="B38" s="9" t="s">
        <v>14</v>
      </c>
      <c r="C38" s="25">
        <v>665.54342999999994</v>
      </c>
      <c r="D38" s="25">
        <v>579.63973599999997</v>
      </c>
      <c r="E38" s="25">
        <v>464</v>
      </c>
      <c r="F38" s="25">
        <v>341.655193</v>
      </c>
      <c r="G38" s="25">
        <v>83.037156999999993</v>
      </c>
      <c r="H38" s="25">
        <v>78.301880999999995</v>
      </c>
      <c r="I38" s="25">
        <v>0.118336</v>
      </c>
      <c r="J38" s="25">
        <v>107.470113</v>
      </c>
      <c r="K38" s="25">
        <v>935.67734900000005</v>
      </c>
      <c r="L38" s="25">
        <v>127.32683400000001</v>
      </c>
      <c r="M38" s="26">
        <v>277.431938</v>
      </c>
    </row>
    <row r="39" spans="2:13" ht="15" customHeight="1">
      <c r="B39" s="9" t="s">
        <v>13</v>
      </c>
      <c r="C39" s="25">
        <v>666.45107499999995</v>
      </c>
      <c r="D39" s="25">
        <v>584.52859599999999</v>
      </c>
      <c r="E39" s="25">
        <v>467.5</v>
      </c>
      <c r="F39" s="25">
        <v>395.63958600000001</v>
      </c>
      <c r="G39" s="25">
        <v>97.863388</v>
      </c>
      <c r="H39" s="25">
        <v>78.493742999999995</v>
      </c>
      <c r="I39" s="25">
        <v>0.11600000000000001</v>
      </c>
      <c r="J39" s="25">
        <v>107.470113</v>
      </c>
      <c r="K39" s="25">
        <v>858.51951599999995</v>
      </c>
      <c r="L39" s="25">
        <v>119.098418</v>
      </c>
      <c r="M39" s="26">
        <v>277.90853299999998</v>
      </c>
    </row>
    <row r="40" spans="2:13" ht="15" customHeight="1">
      <c r="B40" s="9" t="s">
        <v>12</v>
      </c>
      <c r="C40" s="25">
        <v>672.41548</v>
      </c>
      <c r="D40" s="25">
        <v>633.81518200000005</v>
      </c>
      <c r="E40" s="25">
        <v>507.1</v>
      </c>
      <c r="F40" s="25">
        <v>494.25479999999999</v>
      </c>
      <c r="G40" s="25">
        <v>103.375871</v>
      </c>
      <c r="H40" s="25">
        <v>81.439938999999995</v>
      </c>
      <c r="I40" s="25">
        <v>0.114911</v>
      </c>
      <c r="J40" s="25">
        <v>107.470113</v>
      </c>
      <c r="K40" s="25">
        <v>959.04378199999996</v>
      </c>
      <c r="L40" s="25">
        <v>121.42571100000001</v>
      </c>
      <c r="M40" s="26">
        <v>278.40555599999999</v>
      </c>
    </row>
    <row r="41" spans="2:13" ht="15" customHeight="1">
      <c r="B41" s="9" t="s">
        <v>11</v>
      </c>
      <c r="C41" s="25">
        <v>678.06759499999998</v>
      </c>
      <c r="D41" s="25">
        <v>791.26397499999996</v>
      </c>
      <c r="E41" s="25">
        <v>523.5639752300001</v>
      </c>
      <c r="F41" s="25">
        <v>370.70107300000001</v>
      </c>
      <c r="G41" s="25">
        <v>99.518349000000001</v>
      </c>
      <c r="H41" s="25">
        <v>107.341936</v>
      </c>
      <c r="I41" s="25">
        <v>0.12629199999999999</v>
      </c>
      <c r="J41" s="25">
        <v>114.920968</v>
      </c>
      <c r="K41" s="25">
        <v>992.28355699999997</v>
      </c>
      <c r="L41" s="25">
        <v>112.59617900000001</v>
      </c>
      <c r="M41" s="26">
        <v>282.62430000000001</v>
      </c>
    </row>
    <row r="42" spans="2:13" ht="15" customHeight="1">
      <c r="B42" s="9" t="s">
        <v>8</v>
      </c>
      <c r="C42" s="25">
        <v>685.18680500000005</v>
      </c>
      <c r="D42" s="25">
        <v>608.05120599999998</v>
      </c>
      <c r="E42" s="25">
        <v>487.95106730999998</v>
      </c>
      <c r="F42" s="25">
        <v>401.27784400000002</v>
      </c>
      <c r="G42" s="25">
        <v>97.482633000000007</v>
      </c>
      <c r="H42" s="25">
        <v>101.765782</v>
      </c>
      <c r="I42" s="25">
        <v>0.117747</v>
      </c>
      <c r="J42" s="25">
        <v>114.920968</v>
      </c>
      <c r="K42" s="25">
        <v>1320.585746</v>
      </c>
      <c r="L42" s="25">
        <v>113.729868</v>
      </c>
      <c r="M42" s="26">
        <v>283.48860400000001</v>
      </c>
    </row>
    <row r="43" spans="2:13" ht="15" customHeight="1">
      <c r="B43" s="9" t="s">
        <v>17</v>
      </c>
      <c r="C43" s="25">
        <v>679.632385</v>
      </c>
      <c r="D43" s="25">
        <v>578.94120299999997</v>
      </c>
      <c r="E43" s="25">
        <v>467.64120372000002</v>
      </c>
      <c r="F43" s="25">
        <v>547.70373400000005</v>
      </c>
      <c r="G43" s="25">
        <v>104.243691</v>
      </c>
      <c r="H43" s="25">
        <v>88.551102</v>
      </c>
      <c r="I43" s="25">
        <v>0.11919299999999999</v>
      </c>
      <c r="J43" s="25">
        <v>114.920968</v>
      </c>
      <c r="K43" s="25">
        <v>941.67773399999999</v>
      </c>
      <c r="L43" s="25">
        <v>116.498012</v>
      </c>
      <c r="M43" s="26">
        <v>284.15003200000001</v>
      </c>
    </row>
    <row r="44" spans="2:13" ht="15" customHeight="1">
      <c r="B44" s="9" t="s">
        <v>18</v>
      </c>
      <c r="C44" s="25">
        <v>679.14641500000005</v>
      </c>
      <c r="D44" s="25">
        <v>509.05656900000002</v>
      </c>
      <c r="E44" s="25">
        <v>453.25656930000002</v>
      </c>
      <c r="F44" s="25">
        <v>460.460443</v>
      </c>
      <c r="G44" s="25">
        <v>102.477001</v>
      </c>
      <c r="H44" s="25">
        <v>78.477294999999998</v>
      </c>
      <c r="I44" s="25">
        <v>7.0181999999999994E-2</v>
      </c>
      <c r="J44" s="25">
        <v>108.748454</v>
      </c>
      <c r="K44" s="25">
        <v>1163.441202</v>
      </c>
      <c r="L44" s="25">
        <v>129.14260899999999</v>
      </c>
      <c r="M44" s="26">
        <v>281.732348</v>
      </c>
    </row>
    <row r="45" spans="2:13" ht="15" customHeight="1">
      <c r="B45" s="9" t="s">
        <v>7</v>
      </c>
      <c r="C45" s="25">
        <v>680.54336999999998</v>
      </c>
      <c r="D45" s="25">
        <v>491.49412599999999</v>
      </c>
      <c r="E45" s="25">
        <v>461.99412682999997</v>
      </c>
      <c r="F45" s="25">
        <v>419.23344400000002</v>
      </c>
      <c r="G45" s="25">
        <v>104.944442</v>
      </c>
      <c r="H45" s="25">
        <v>80.894090000000006</v>
      </c>
      <c r="I45" s="25">
        <v>6.6605999999999999E-2</v>
      </c>
      <c r="J45" s="25">
        <v>108.748454</v>
      </c>
      <c r="K45" s="25">
        <v>1263.2750739999999</v>
      </c>
      <c r="L45" s="25">
        <v>131.284808</v>
      </c>
      <c r="M45" s="26">
        <v>281.66592499999996</v>
      </c>
    </row>
    <row r="46" spans="2:13" ht="15" customHeight="1">
      <c r="B46" s="9" t="s">
        <v>6</v>
      </c>
      <c r="C46" s="25">
        <v>682.00545499999998</v>
      </c>
      <c r="D46" s="25">
        <v>497.47927700000002</v>
      </c>
      <c r="E46" s="25">
        <v>452.97927792000002</v>
      </c>
      <c r="F46" s="25">
        <v>432.62929500000001</v>
      </c>
      <c r="G46" s="25">
        <v>97.488804000000002</v>
      </c>
      <c r="H46" s="25">
        <v>163.828495</v>
      </c>
      <c r="I46" s="25">
        <v>6.0356E-2</v>
      </c>
      <c r="J46" s="25">
        <v>108.748454</v>
      </c>
      <c r="K46" s="25">
        <v>1164.7084199999999</v>
      </c>
      <c r="L46" s="25">
        <v>130.09092100000001</v>
      </c>
      <c r="M46" s="26">
        <v>281.53101999999996</v>
      </c>
    </row>
    <row r="47" spans="2:13" ht="15" customHeight="1">
      <c r="B47" s="9" t="s">
        <v>5</v>
      </c>
      <c r="C47" s="25">
        <v>701.15116999999998</v>
      </c>
      <c r="D47" s="25">
        <v>501.197451</v>
      </c>
      <c r="E47" s="25">
        <v>470.39745099999999</v>
      </c>
      <c r="F47" s="25">
        <v>410.88117099999999</v>
      </c>
      <c r="G47" s="25">
        <v>96.962433000000004</v>
      </c>
      <c r="H47" s="25">
        <v>96.522665000000003</v>
      </c>
      <c r="I47" s="25">
        <v>2.7452000000000001E-2</v>
      </c>
      <c r="J47" s="25">
        <v>110.398894</v>
      </c>
      <c r="K47" s="25">
        <v>1329.7387980000001</v>
      </c>
      <c r="L47" s="25">
        <v>116.16426</v>
      </c>
      <c r="M47" s="26">
        <v>280.69800499999997</v>
      </c>
    </row>
    <row r="48" spans="2:13" ht="15" customHeight="1">
      <c r="B48" s="23">
        <v>2011</v>
      </c>
      <c r="C48" s="25"/>
      <c r="D48" s="25"/>
      <c r="E48" s="25"/>
      <c r="F48" s="25"/>
      <c r="G48" s="25"/>
      <c r="H48" s="25"/>
      <c r="I48" s="25"/>
      <c r="J48" s="25"/>
      <c r="K48" s="25"/>
      <c r="L48" s="25"/>
      <c r="M48" s="26"/>
    </row>
    <row r="49" spans="2:13" ht="15" customHeight="1">
      <c r="B49" s="9" t="s">
        <v>16</v>
      </c>
      <c r="C49" s="25">
        <v>681.72465</v>
      </c>
      <c r="D49" s="25">
        <v>497.404696</v>
      </c>
      <c r="E49" s="25">
        <v>484.40469694000001</v>
      </c>
      <c r="F49" s="25">
        <v>381.73103200000003</v>
      </c>
      <c r="G49" s="25">
        <v>94.228094999999996</v>
      </c>
      <c r="H49" s="25">
        <v>98.900865999999994</v>
      </c>
      <c r="I49" s="25">
        <v>2.2186000000000001E-2</v>
      </c>
      <c r="J49" s="25">
        <v>110.398894</v>
      </c>
      <c r="K49" s="25">
        <v>1438.257895</v>
      </c>
      <c r="L49" s="25">
        <v>113.057276</v>
      </c>
      <c r="M49" s="26">
        <v>272.31766699999997</v>
      </c>
    </row>
    <row r="50" spans="2:13" ht="15" customHeight="1">
      <c r="B50" s="9" t="s">
        <v>15</v>
      </c>
      <c r="C50" s="25">
        <v>680.80169000000001</v>
      </c>
      <c r="D50" s="25">
        <v>518.417055</v>
      </c>
      <c r="E50" s="25">
        <v>496.81705507999999</v>
      </c>
      <c r="F50" s="25">
        <v>509.32698599999998</v>
      </c>
      <c r="G50" s="25">
        <v>94.33699</v>
      </c>
      <c r="H50" s="25">
        <v>130.88366300000001</v>
      </c>
      <c r="I50" s="25">
        <v>2.8180000000000002E-3</v>
      </c>
      <c r="J50" s="25">
        <v>110.398894</v>
      </c>
      <c r="K50" s="25">
        <v>1386.5358180000001</v>
      </c>
      <c r="L50" s="25">
        <v>99.421766000000005</v>
      </c>
      <c r="M50" s="26">
        <v>280.14687700000002</v>
      </c>
    </row>
    <row r="51" spans="2:13" ht="15" customHeight="1">
      <c r="B51" s="9" t="s">
        <v>14</v>
      </c>
      <c r="C51" s="25">
        <v>684.04615999999999</v>
      </c>
      <c r="D51" s="25">
        <v>481.45751799999999</v>
      </c>
      <c r="E51" s="25">
        <v>453.55751832999999</v>
      </c>
      <c r="F51" s="25">
        <v>382.61194699999999</v>
      </c>
      <c r="G51" s="25">
        <v>87.503572000000005</v>
      </c>
      <c r="H51" s="25">
        <v>146.39736400000001</v>
      </c>
      <c r="I51" s="25">
        <v>1.4139999999999999E-3</v>
      </c>
      <c r="J51" s="25">
        <v>106.477908</v>
      </c>
      <c r="K51" s="25">
        <v>1418.4869699999999</v>
      </c>
      <c r="L51" s="25">
        <v>87.594392999999997</v>
      </c>
      <c r="M51" s="26">
        <v>277.19464299999999</v>
      </c>
    </row>
    <row r="52" spans="2:13" ht="15" customHeight="1">
      <c r="B52" s="9" t="s">
        <v>13</v>
      </c>
      <c r="C52" s="25">
        <v>692.52045999999996</v>
      </c>
      <c r="D52" s="25">
        <v>479.322317</v>
      </c>
      <c r="E52" s="25">
        <v>461.09631750999995</v>
      </c>
      <c r="F52" s="25">
        <v>403.72747500000003</v>
      </c>
      <c r="G52" s="25">
        <v>88.676513</v>
      </c>
      <c r="H52" s="25">
        <v>155.71136799999999</v>
      </c>
      <c r="I52" s="25">
        <v>3.7399999999999998E-4</v>
      </c>
      <c r="J52" s="25">
        <v>106.477908</v>
      </c>
      <c r="K52" s="25">
        <v>1523.3569210000001</v>
      </c>
      <c r="L52" s="25">
        <v>79.193698999999995</v>
      </c>
      <c r="M52" s="26">
        <v>277.84557000000001</v>
      </c>
    </row>
    <row r="53" spans="2:13" ht="15" customHeight="1">
      <c r="B53" s="9" t="s">
        <v>12</v>
      </c>
      <c r="C53" s="25">
        <v>695.51178000000004</v>
      </c>
      <c r="D53" s="25">
        <v>471.90063800000001</v>
      </c>
      <c r="E53" s="25">
        <v>447.60063843</v>
      </c>
      <c r="F53" s="25">
        <v>481.96329400000002</v>
      </c>
      <c r="G53" s="25">
        <v>88.360673000000006</v>
      </c>
      <c r="H53" s="25">
        <v>134.32190900000001</v>
      </c>
      <c r="I53" s="25">
        <v>3.7399999999999998E-4</v>
      </c>
      <c r="J53" s="25">
        <v>106.477908</v>
      </c>
      <c r="K53" s="25">
        <v>1381.0930739999999</v>
      </c>
      <c r="L53" s="25">
        <v>83.533271999999997</v>
      </c>
      <c r="M53" s="26">
        <v>278.19745899999998</v>
      </c>
    </row>
    <row r="54" spans="2:13" ht="15" customHeight="1">
      <c r="B54" s="9" t="s">
        <v>11</v>
      </c>
      <c r="C54" s="25">
        <v>702.97430999999995</v>
      </c>
      <c r="D54" s="25">
        <v>492.640355</v>
      </c>
      <c r="E54" s="25">
        <v>445.44035564999996</v>
      </c>
      <c r="F54" s="25">
        <v>484.99379499999998</v>
      </c>
      <c r="G54" s="25">
        <v>81.397037999999995</v>
      </c>
      <c r="H54" s="25">
        <v>121.15878600000001</v>
      </c>
      <c r="I54" s="25">
        <v>0</v>
      </c>
      <c r="J54" s="25">
        <v>105.581152</v>
      </c>
      <c r="K54" s="25">
        <v>1998.9185950000001</v>
      </c>
      <c r="L54" s="25">
        <v>85.699813000000006</v>
      </c>
      <c r="M54" s="26">
        <v>279.70741099999998</v>
      </c>
    </row>
    <row r="55" spans="2:13" ht="15" customHeight="1">
      <c r="B55" s="9" t="s">
        <v>8</v>
      </c>
      <c r="C55" s="25">
        <v>710.21771999999999</v>
      </c>
      <c r="D55" s="25">
        <v>579.39700400000004</v>
      </c>
      <c r="E55" s="25">
        <v>423.29700473000003</v>
      </c>
      <c r="F55" s="25">
        <v>370.79040900000001</v>
      </c>
      <c r="G55" s="25">
        <v>89.705378999999994</v>
      </c>
      <c r="H55" s="25">
        <v>141.031319</v>
      </c>
      <c r="I55" s="25">
        <v>8.3730000000000002E-3</v>
      </c>
      <c r="J55" s="25">
        <v>105.581152</v>
      </c>
      <c r="K55" s="25">
        <v>1585.658833</v>
      </c>
      <c r="L55" s="25">
        <v>89.974827000000005</v>
      </c>
      <c r="M55" s="26">
        <v>280.988291</v>
      </c>
    </row>
    <row r="56" spans="2:13" ht="15" customHeight="1">
      <c r="B56" s="9" t="s">
        <v>17</v>
      </c>
      <c r="C56" s="25">
        <v>705.3</v>
      </c>
      <c r="D56" s="25">
        <v>1236.8</v>
      </c>
      <c r="E56" s="25">
        <v>436.12679392999996</v>
      </c>
      <c r="F56" s="25">
        <v>485.3</v>
      </c>
      <c r="G56" s="25">
        <v>83.1</v>
      </c>
      <c r="H56" s="25">
        <v>129.5</v>
      </c>
      <c r="I56" s="25">
        <v>0</v>
      </c>
      <c r="J56" s="25">
        <v>105.6</v>
      </c>
      <c r="K56" s="25">
        <v>577.4</v>
      </c>
      <c r="L56" s="25">
        <v>96</v>
      </c>
      <c r="M56" s="26">
        <v>281.39999999999998</v>
      </c>
    </row>
    <row r="57" spans="2:13" ht="15" customHeight="1">
      <c r="B57" s="9" t="s">
        <v>18</v>
      </c>
      <c r="C57" s="25">
        <v>711.57642999999996</v>
      </c>
      <c r="D57" s="25">
        <v>1188.4652140000001</v>
      </c>
      <c r="E57" s="25">
        <v>449.99826271000001</v>
      </c>
      <c r="F57" s="25">
        <v>426.21524299999999</v>
      </c>
      <c r="G57" s="25">
        <v>90.036812999999995</v>
      </c>
      <c r="H57" s="25">
        <v>131.61534</v>
      </c>
      <c r="I57" s="25">
        <v>0</v>
      </c>
      <c r="J57" s="25">
        <v>110.322551</v>
      </c>
      <c r="K57" s="25">
        <v>694.12975300000005</v>
      </c>
      <c r="L57" s="25">
        <v>110.401577</v>
      </c>
      <c r="M57" s="26">
        <v>287.88530199999997</v>
      </c>
    </row>
    <row r="58" spans="2:13" ht="15" customHeight="1">
      <c r="B58" s="9" t="s">
        <v>7</v>
      </c>
      <c r="C58" s="25">
        <v>717.42046000000005</v>
      </c>
      <c r="D58" s="25">
        <v>822.76660500000003</v>
      </c>
      <c r="E58" s="25">
        <v>446.76506839999996</v>
      </c>
      <c r="F58" s="25">
        <v>339.24493999999999</v>
      </c>
      <c r="G58" s="25">
        <v>93.659795000000003</v>
      </c>
      <c r="H58" s="25">
        <v>138.54969800000001</v>
      </c>
      <c r="I58" s="25">
        <v>0</v>
      </c>
      <c r="J58" s="25">
        <v>110.322551</v>
      </c>
      <c r="K58" s="25">
        <v>803.129593</v>
      </c>
      <c r="L58" s="25">
        <v>114.532871</v>
      </c>
      <c r="M58" s="26">
        <v>287.95260199999996</v>
      </c>
    </row>
    <row r="59" spans="2:13" ht="15" customHeight="1">
      <c r="B59" s="9" t="s">
        <v>6</v>
      </c>
      <c r="C59" s="25">
        <v>720.26320999999996</v>
      </c>
      <c r="D59" s="25">
        <v>1139.1772510000001</v>
      </c>
      <c r="E59" s="25">
        <v>429.64478858000001</v>
      </c>
      <c r="F59" s="25">
        <v>534.62062600000002</v>
      </c>
      <c r="G59" s="25">
        <v>96.409989999999993</v>
      </c>
      <c r="H59" s="25">
        <v>123.942913</v>
      </c>
      <c r="I59" s="25">
        <v>0</v>
      </c>
      <c r="J59" s="25">
        <v>110.322551</v>
      </c>
      <c r="K59" s="25">
        <v>458.36668600000002</v>
      </c>
      <c r="L59" s="25">
        <v>116.629836</v>
      </c>
      <c r="M59" s="26">
        <v>288.11296499999997</v>
      </c>
    </row>
    <row r="60" spans="2:13" ht="15" customHeight="1">
      <c r="B60" s="9" t="s">
        <v>5</v>
      </c>
      <c r="C60" s="25">
        <v>737.56124</v>
      </c>
      <c r="D60" s="25">
        <v>1101.140658</v>
      </c>
      <c r="E60" s="25">
        <v>431.57034599999997</v>
      </c>
      <c r="F60" s="25">
        <v>438.55300299999999</v>
      </c>
      <c r="G60" s="25">
        <v>86.530146000000002</v>
      </c>
      <c r="H60" s="25">
        <v>122.510745</v>
      </c>
      <c r="I60" s="25">
        <v>0</v>
      </c>
      <c r="J60" s="25">
        <v>113.21325899999999</v>
      </c>
      <c r="K60" s="25">
        <v>557.87197400000002</v>
      </c>
      <c r="L60" s="25">
        <v>103.14806799999999</v>
      </c>
      <c r="M60" s="26">
        <v>297.08434099999999</v>
      </c>
    </row>
    <row r="61" spans="2:13" ht="15" customHeight="1">
      <c r="B61" s="23">
        <v>2012</v>
      </c>
      <c r="M61" s="73"/>
    </row>
    <row r="62" spans="2:13" ht="15" customHeight="1">
      <c r="B62" s="9" t="s">
        <v>16</v>
      </c>
      <c r="C62" s="25">
        <v>721.1</v>
      </c>
      <c r="D62" s="25">
        <v>1054.7</v>
      </c>
      <c r="E62" s="25">
        <v>220.54931488999998</v>
      </c>
      <c r="F62" s="25">
        <v>272.10000000000002</v>
      </c>
      <c r="G62" s="25">
        <v>88.8</v>
      </c>
      <c r="H62" s="25">
        <v>121.5</v>
      </c>
      <c r="I62" s="25">
        <v>0</v>
      </c>
      <c r="J62" s="25">
        <v>113.2</v>
      </c>
      <c r="K62" s="25">
        <v>874.7</v>
      </c>
      <c r="L62" s="25">
        <v>106.5</v>
      </c>
      <c r="M62" s="26">
        <v>287.2</v>
      </c>
    </row>
    <row r="63" spans="2:13" ht="15" customHeight="1">
      <c r="B63" s="9" t="s">
        <v>15</v>
      </c>
      <c r="C63" s="25">
        <v>719.9</v>
      </c>
      <c r="D63" s="25">
        <v>895</v>
      </c>
      <c r="E63" s="25">
        <v>219.15874155</v>
      </c>
      <c r="F63" s="25">
        <v>542.20000000000005</v>
      </c>
      <c r="G63" s="25">
        <v>83.3</v>
      </c>
      <c r="H63" s="25">
        <v>145.9</v>
      </c>
      <c r="I63" s="25">
        <v>0</v>
      </c>
      <c r="J63" s="25">
        <v>113.2</v>
      </c>
      <c r="K63" s="25">
        <v>725.5</v>
      </c>
      <c r="L63" s="25">
        <v>93.9</v>
      </c>
      <c r="M63" s="26">
        <v>296.3</v>
      </c>
    </row>
    <row r="64" spans="2:13" ht="15" customHeight="1">
      <c r="B64" s="9" t="s">
        <v>14</v>
      </c>
      <c r="C64" s="25">
        <v>722.1</v>
      </c>
      <c r="D64" s="25">
        <v>554.6</v>
      </c>
      <c r="E64" s="25">
        <v>215.86665327</v>
      </c>
      <c r="F64" s="25">
        <v>440.8</v>
      </c>
      <c r="G64" s="25">
        <v>89.7</v>
      </c>
      <c r="H64" s="25">
        <v>151.1</v>
      </c>
      <c r="I64" s="25">
        <v>0.1</v>
      </c>
      <c r="J64" s="25">
        <v>110.7</v>
      </c>
      <c r="K64" s="25">
        <v>1245.0999999999999</v>
      </c>
      <c r="L64" s="25">
        <v>96.5</v>
      </c>
      <c r="M64" s="26">
        <v>298.39999999999998</v>
      </c>
    </row>
    <row r="65" spans="2:13" ht="15" customHeight="1">
      <c r="B65" s="9" t="s">
        <v>13</v>
      </c>
      <c r="C65" s="25">
        <v>725.3</v>
      </c>
      <c r="D65" s="25">
        <v>1049</v>
      </c>
      <c r="E65" s="25">
        <v>218.03531126999999</v>
      </c>
      <c r="F65" s="25">
        <v>386.7</v>
      </c>
      <c r="G65" s="25">
        <v>90.2</v>
      </c>
      <c r="H65" s="25">
        <v>144.69999999999999</v>
      </c>
      <c r="I65" s="25">
        <v>0.1</v>
      </c>
      <c r="J65" s="25">
        <v>110.7</v>
      </c>
      <c r="K65" s="25">
        <v>842.9</v>
      </c>
      <c r="L65" s="25">
        <v>83.7</v>
      </c>
      <c r="M65" s="26">
        <v>299</v>
      </c>
    </row>
    <row r="66" spans="2:13" ht="15" customHeight="1">
      <c r="B66" s="9" t="s">
        <v>12</v>
      </c>
      <c r="C66" s="25">
        <v>732.89913000000001</v>
      </c>
      <c r="D66" s="25">
        <v>636.24736299999995</v>
      </c>
      <c r="E66" s="25">
        <v>215.83615872999999</v>
      </c>
      <c r="F66" s="25">
        <v>361.91818699999999</v>
      </c>
      <c r="G66" s="25">
        <v>90.253073000000001</v>
      </c>
      <c r="H66" s="25">
        <v>99.335003</v>
      </c>
      <c r="I66" s="25">
        <v>4.6974000000000002E-2</v>
      </c>
      <c r="J66" s="25">
        <v>110.732827</v>
      </c>
      <c r="K66" s="25">
        <v>1356.3964510000001</v>
      </c>
      <c r="L66" s="25">
        <v>91.077771999999996</v>
      </c>
      <c r="M66" s="26">
        <v>299.49764900000002</v>
      </c>
    </row>
    <row r="67" spans="2:13" ht="15" customHeight="1">
      <c r="B67" s="9" t="s">
        <v>11</v>
      </c>
      <c r="C67" s="25">
        <v>741.80420000000004</v>
      </c>
      <c r="D67" s="25">
        <v>581.73983499999997</v>
      </c>
      <c r="E67" s="25">
        <v>227.030801</v>
      </c>
      <c r="F67" s="25">
        <v>517.96908800000006</v>
      </c>
      <c r="G67" s="25">
        <v>91.308262999999997</v>
      </c>
      <c r="H67" s="25">
        <v>128.68896100000001</v>
      </c>
      <c r="I67" s="25">
        <v>4.8419999999999998E-2</v>
      </c>
      <c r="J67" s="25">
        <v>115.01629</v>
      </c>
      <c r="K67" s="25">
        <v>1269.8921680000001</v>
      </c>
      <c r="L67" s="25">
        <v>96.579002000000003</v>
      </c>
      <c r="M67" s="26">
        <v>299.12029699999999</v>
      </c>
    </row>
    <row r="68" spans="2:13" ht="15" customHeight="1">
      <c r="B68" s="9" t="s">
        <v>8</v>
      </c>
      <c r="C68" s="25">
        <v>745.22712000000001</v>
      </c>
      <c r="D68" s="25">
        <v>519.26777200000004</v>
      </c>
      <c r="E68" s="25">
        <v>224.32391899999999</v>
      </c>
      <c r="F68" s="25">
        <v>480.79156899999998</v>
      </c>
      <c r="G68" s="25">
        <v>93.201048</v>
      </c>
      <c r="H68" s="25">
        <v>105.984724</v>
      </c>
      <c r="I68" s="25">
        <v>3.3305000000000001E-2</v>
      </c>
      <c r="J68" s="25">
        <v>115.01629</v>
      </c>
      <c r="K68" s="25">
        <v>1474.322629</v>
      </c>
      <c r="L68" s="25">
        <v>98.139311000000006</v>
      </c>
      <c r="M68" s="26">
        <v>300.29463099999998</v>
      </c>
    </row>
    <row r="69" spans="2:13" ht="15" customHeight="1">
      <c r="B69" s="9" t="s">
        <v>17</v>
      </c>
      <c r="C69" s="25">
        <v>744.04021999999998</v>
      </c>
      <c r="D69" s="25">
        <v>546.14982399999997</v>
      </c>
      <c r="E69" s="25">
        <v>276.062589</v>
      </c>
      <c r="F69" s="25">
        <v>558.98982100000001</v>
      </c>
      <c r="G69" s="25">
        <v>91.782366999999994</v>
      </c>
      <c r="H69" s="25">
        <v>157.799859</v>
      </c>
      <c r="I69" s="25">
        <v>2.2057E-2</v>
      </c>
      <c r="J69" s="25">
        <v>115.01629</v>
      </c>
      <c r="K69" s="25">
        <v>1335.111437</v>
      </c>
      <c r="L69" s="25">
        <v>105.444293</v>
      </c>
      <c r="M69" s="26">
        <v>301.04001599999998</v>
      </c>
    </row>
    <row r="70" spans="2:13" ht="15" customHeight="1">
      <c r="B70" s="9" t="s">
        <v>18</v>
      </c>
      <c r="C70" s="25">
        <v>740.77167999999995</v>
      </c>
      <c r="D70" s="25">
        <v>1028.3487359999999</v>
      </c>
      <c r="E70" s="25">
        <v>254.64525800000001</v>
      </c>
      <c r="F70" s="25">
        <v>697.46585400000004</v>
      </c>
      <c r="G70" s="25">
        <v>85.145675999999995</v>
      </c>
      <c r="H70" s="25">
        <v>180.39484200000001</v>
      </c>
      <c r="I70" s="25">
        <v>2.0121E-2</v>
      </c>
      <c r="J70" s="25">
        <v>113.823797</v>
      </c>
      <c r="K70" s="25">
        <v>631.40237200000001</v>
      </c>
      <c r="L70" s="25">
        <v>116.810289</v>
      </c>
      <c r="M70" s="26">
        <v>304.55976800000002</v>
      </c>
    </row>
    <row r="71" spans="2:13" ht="15" customHeight="1">
      <c r="B71" s="9" t="s">
        <v>7</v>
      </c>
      <c r="C71" s="25">
        <v>739.85536000000002</v>
      </c>
      <c r="D71" s="25">
        <v>1372.936987</v>
      </c>
      <c r="E71" s="25">
        <v>234.62671</v>
      </c>
      <c r="F71" s="25">
        <v>357.29373099999998</v>
      </c>
      <c r="G71" s="25">
        <v>84.888024000000001</v>
      </c>
      <c r="H71" s="25">
        <v>132.18919</v>
      </c>
      <c r="I71" s="25">
        <v>1.07E-4</v>
      </c>
      <c r="J71" s="25">
        <v>113.823797</v>
      </c>
      <c r="K71" s="25">
        <v>555.13135199999999</v>
      </c>
      <c r="L71" s="25">
        <v>121.75802</v>
      </c>
      <c r="M71" s="26">
        <v>304.97676200000001</v>
      </c>
    </row>
    <row r="72" spans="2:13" ht="15" customHeight="1">
      <c r="B72" s="9" t="s">
        <v>6</v>
      </c>
      <c r="C72" s="25">
        <v>738.48586</v>
      </c>
      <c r="D72" s="25">
        <v>1304.845922</v>
      </c>
      <c r="E72" s="25">
        <v>246.986403</v>
      </c>
      <c r="F72" s="25">
        <v>457.836434</v>
      </c>
      <c r="G72" s="25">
        <v>93.307225000000003</v>
      </c>
      <c r="H72" s="25">
        <v>167.71494200000001</v>
      </c>
      <c r="I72" s="25">
        <v>77.298761999999996</v>
      </c>
      <c r="J72" s="25">
        <v>113.823797</v>
      </c>
      <c r="K72" s="25">
        <v>224.34212600000001</v>
      </c>
      <c r="L72" s="25">
        <v>126.151594</v>
      </c>
      <c r="M72" s="26">
        <v>305.760064</v>
      </c>
    </row>
    <row r="73" spans="2:13" ht="15" customHeight="1">
      <c r="B73" s="9" t="s">
        <v>5</v>
      </c>
      <c r="C73" s="25">
        <v>757.45136000000002</v>
      </c>
      <c r="D73" s="25">
        <v>1474.0046990000001</v>
      </c>
      <c r="E73" s="25">
        <v>252.57420400000001</v>
      </c>
      <c r="F73" s="25">
        <v>297.02664499999997</v>
      </c>
      <c r="G73" s="25">
        <v>84.840243999999998</v>
      </c>
      <c r="H73" s="25">
        <v>151.63932600000001</v>
      </c>
      <c r="I73" s="25">
        <v>1.5219999999999999E-3</v>
      </c>
      <c r="J73" s="25">
        <v>111.209782</v>
      </c>
      <c r="K73" s="25">
        <v>291.95728600000001</v>
      </c>
      <c r="L73" s="25">
        <v>105.57843800000001</v>
      </c>
      <c r="M73" s="26">
        <v>330.67640699999998</v>
      </c>
    </row>
    <row r="74" spans="2:13" ht="15" customHeight="1">
      <c r="B74" s="23">
        <v>2013</v>
      </c>
      <c r="M74" s="73"/>
    </row>
    <row r="75" spans="2:13" ht="15" customHeight="1">
      <c r="B75" s="9" t="s">
        <v>16</v>
      </c>
      <c r="C75" s="25">
        <v>732.50487999999996</v>
      </c>
      <c r="D75" s="25">
        <v>1356.690883</v>
      </c>
      <c r="E75" s="25">
        <v>249.11867899999999</v>
      </c>
      <c r="F75" s="25">
        <v>344.94212900000002</v>
      </c>
      <c r="G75" s="25">
        <v>458.10198200000002</v>
      </c>
      <c r="H75" s="25">
        <v>135.842254</v>
      </c>
      <c r="I75" s="25">
        <v>254.34529499999999</v>
      </c>
      <c r="J75" s="25">
        <v>111.209782</v>
      </c>
      <c r="K75" s="25">
        <v>96.523529999999994</v>
      </c>
      <c r="L75" s="25">
        <v>123.780688</v>
      </c>
      <c r="M75" s="26">
        <v>304.78102699999999</v>
      </c>
    </row>
    <row r="76" spans="2:13" ht="15" customHeight="1">
      <c r="B76" s="9" t="s">
        <v>15</v>
      </c>
      <c r="C76" s="25">
        <v>730.38008000000002</v>
      </c>
      <c r="D76" s="25">
        <v>993.60257300000001</v>
      </c>
      <c r="E76" s="25">
        <v>231.97559000000001</v>
      </c>
      <c r="F76" s="25">
        <v>380.55327199999999</v>
      </c>
      <c r="G76" s="25">
        <v>802.67317400000002</v>
      </c>
      <c r="H76" s="25">
        <v>108.604117</v>
      </c>
      <c r="I76" s="25">
        <v>204.577046</v>
      </c>
      <c r="J76" s="25">
        <v>111.209782</v>
      </c>
      <c r="K76" s="25">
        <v>101.75322</v>
      </c>
      <c r="L76" s="25">
        <v>93.813615999999996</v>
      </c>
      <c r="M76" s="26">
        <v>330.39052400000003</v>
      </c>
    </row>
    <row r="77" spans="2:13" ht="15" customHeight="1">
      <c r="B77" s="9" t="s">
        <v>14</v>
      </c>
      <c r="C77" s="25">
        <v>743.83189000000004</v>
      </c>
      <c r="D77" s="25">
        <v>1351.135765</v>
      </c>
      <c r="E77" s="25">
        <v>738.51009399999998</v>
      </c>
      <c r="F77" s="25">
        <v>416.83063600000003</v>
      </c>
      <c r="G77" s="25">
        <v>688.67314499999998</v>
      </c>
      <c r="H77" s="25">
        <v>168.65123199999999</v>
      </c>
      <c r="I77" s="25">
        <v>156.892405</v>
      </c>
      <c r="J77" s="25">
        <v>111.600842</v>
      </c>
      <c r="K77" s="25">
        <v>113.454925</v>
      </c>
      <c r="L77" s="25">
        <v>95.957913000000005</v>
      </c>
      <c r="M77" s="26">
        <v>329.02609600000005</v>
      </c>
    </row>
    <row r="78" spans="2:13" ht="15" customHeight="1">
      <c r="B78" s="9" t="s">
        <v>13</v>
      </c>
      <c r="C78" s="25">
        <v>748.26325999999995</v>
      </c>
      <c r="D78" s="25">
        <v>984.687274</v>
      </c>
      <c r="E78" s="25">
        <v>224.53824599999999</v>
      </c>
      <c r="F78" s="25">
        <v>406.26572900000002</v>
      </c>
      <c r="G78" s="25">
        <v>780.32373399999994</v>
      </c>
      <c r="H78" s="25">
        <v>154.05135999999999</v>
      </c>
      <c r="I78" s="25">
        <v>237.89869200000001</v>
      </c>
      <c r="J78" s="25">
        <v>111.600842</v>
      </c>
      <c r="K78" s="25">
        <v>114.66477</v>
      </c>
      <c r="L78" s="25">
        <v>100.63976</v>
      </c>
      <c r="M78" s="26">
        <v>329.36395200000004</v>
      </c>
    </row>
    <row r="79" spans="2:13" ht="15" customHeight="1">
      <c r="B79" s="9" t="s">
        <v>12</v>
      </c>
      <c r="C79" s="25">
        <v>751.35418000000004</v>
      </c>
      <c r="D79" s="25">
        <v>973.86042699999996</v>
      </c>
      <c r="E79" s="25">
        <v>230.810676</v>
      </c>
      <c r="F79" s="25">
        <v>582.87862399999995</v>
      </c>
      <c r="G79" s="25">
        <v>726.47298000000001</v>
      </c>
      <c r="H79" s="25">
        <v>99.432407999999995</v>
      </c>
      <c r="I79" s="25">
        <v>276.84350999999998</v>
      </c>
      <c r="J79" s="25">
        <v>111.600842</v>
      </c>
      <c r="K79" s="25">
        <v>110.46912</v>
      </c>
      <c r="L79" s="25">
        <v>107.27776799999999</v>
      </c>
      <c r="M79" s="26">
        <v>329.94559000000004</v>
      </c>
    </row>
    <row r="80" spans="2:13" ht="15" customHeight="1">
      <c r="B80" s="9" t="s">
        <v>11</v>
      </c>
      <c r="C80" s="25">
        <v>756.33086000000003</v>
      </c>
      <c r="D80" s="25">
        <v>1069.998773</v>
      </c>
      <c r="E80" s="25">
        <v>251.088998</v>
      </c>
      <c r="F80" s="25">
        <v>482.39907899999997</v>
      </c>
      <c r="G80" s="25">
        <v>735.29905900000006</v>
      </c>
      <c r="H80" s="25">
        <v>112.68940000000001</v>
      </c>
      <c r="I80" s="25">
        <v>266.54107399999998</v>
      </c>
      <c r="J80" s="25">
        <v>109.769232</v>
      </c>
      <c r="K80" s="25">
        <v>115.589685</v>
      </c>
      <c r="L80" s="25">
        <v>107.340019</v>
      </c>
      <c r="M80" s="26">
        <v>325.45575000000002</v>
      </c>
    </row>
    <row r="81" spans="2:13" ht="15" customHeight="1">
      <c r="B81" s="9" t="s">
        <v>8</v>
      </c>
      <c r="C81" s="25">
        <v>771.42240000000004</v>
      </c>
      <c r="D81" s="25">
        <v>1145.027662</v>
      </c>
      <c r="E81" s="25">
        <v>270.66990900000002</v>
      </c>
      <c r="F81" s="25">
        <v>349.960421</v>
      </c>
      <c r="G81" s="25">
        <v>718.21523300000001</v>
      </c>
      <c r="H81" s="25">
        <v>120.29980399999999</v>
      </c>
      <c r="I81" s="25">
        <v>231.46498500000001</v>
      </c>
      <c r="J81" s="25">
        <v>109.769232</v>
      </c>
      <c r="K81" s="25">
        <v>84.705150000000003</v>
      </c>
      <c r="L81" s="25">
        <v>112.816498</v>
      </c>
      <c r="M81" s="26">
        <v>326.37676500000003</v>
      </c>
    </row>
    <row r="82" spans="2:13" ht="15" customHeight="1">
      <c r="B82" s="9" t="s">
        <v>17</v>
      </c>
      <c r="C82" s="25">
        <v>772.27836000000002</v>
      </c>
      <c r="D82" s="25">
        <v>1060.6127289999999</v>
      </c>
      <c r="E82" s="25">
        <v>213.378311</v>
      </c>
      <c r="F82" s="25">
        <v>488.047147</v>
      </c>
      <c r="G82" s="25">
        <v>763.22707000000003</v>
      </c>
      <c r="H82" s="25">
        <v>116.95650500000001</v>
      </c>
      <c r="I82" s="25">
        <v>238.47237200000001</v>
      </c>
      <c r="J82" s="25">
        <v>109.769232</v>
      </c>
      <c r="K82" s="25">
        <v>65.727249999999998</v>
      </c>
      <c r="L82" s="25">
        <v>117.773667</v>
      </c>
      <c r="M82" s="26">
        <v>327.30672800000002</v>
      </c>
    </row>
    <row r="83" spans="2:13" ht="15" customHeight="1">
      <c r="B83" s="9" t="s">
        <v>18</v>
      </c>
      <c r="C83" s="25">
        <v>771.61392000000001</v>
      </c>
      <c r="D83" s="25">
        <v>1021.87768234</v>
      </c>
      <c r="E83" s="25">
        <v>406.28673240000001</v>
      </c>
      <c r="F83" s="25">
        <v>494.45350780000001</v>
      </c>
      <c r="G83" s="25">
        <v>719.84221449999995</v>
      </c>
      <c r="H83" s="25">
        <v>83.702483209999997</v>
      </c>
      <c r="I83" s="25">
        <v>255.22546969999999</v>
      </c>
      <c r="J83" s="25">
        <v>108.40505131</v>
      </c>
      <c r="K83" s="25">
        <v>55.446109999999997</v>
      </c>
      <c r="L83" s="25">
        <v>115.52191059</v>
      </c>
      <c r="M83" s="26">
        <v>326.88856152</v>
      </c>
    </row>
    <row r="84" spans="2:13" ht="15" customHeight="1">
      <c r="B84" s="9" t="s">
        <v>7</v>
      </c>
      <c r="C84" s="25">
        <v>776.35655999999994</v>
      </c>
      <c r="D84" s="25">
        <v>985.65890099000001</v>
      </c>
      <c r="E84" s="25">
        <v>241.73184185</v>
      </c>
      <c r="F84" s="25">
        <v>400.31872655000001</v>
      </c>
      <c r="G84" s="25">
        <v>758.47050837999996</v>
      </c>
      <c r="H84" s="25">
        <v>75.046183400000004</v>
      </c>
      <c r="I84" s="25">
        <v>298.33537285</v>
      </c>
      <c r="J84" s="25">
        <v>108.40505131</v>
      </c>
      <c r="K84" s="25">
        <v>38.092910000000003</v>
      </c>
      <c r="L84" s="25">
        <v>121.19564920000001</v>
      </c>
      <c r="M84" s="26">
        <v>327.21585886999998</v>
      </c>
    </row>
    <row r="85" spans="2:13" ht="15" customHeight="1">
      <c r="B85" s="9" t="s">
        <v>6</v>
      </c>
      <c r="C85" s="25">
        <v>779.09663999999998</v>
      </c>
      <c r="D85" s="25">
        <v>1097.65987752</v>
      </c>
      <c r="E85" s="25">
        <v>255.59479762000001</v>
      </c>
      <c r="F85" s="25">
        <v>369.70768029999999</v>
      </c>
      <c r="G85" s="25">
        <v>735.78980090000005</v>
      </c>
      <c r="H85" s="25">
        <v>75.073280830000002</v>
      </c>
      <c r="I85" s="25">
        <v>33.94666848</v>
      </c>
      <c r="J85" s="25">
        <v>108.40505131</v>
      </c>
      <c r="K85" s="25">
        <v>37.040194999999997</v>
      </c>
      <c r="L85" s="25">
        <v>118.34990191999999</v>
      </c>
      <c r="M85" s="26">
        <v>327.63770701999999</v>
      </c>
    </row>
    <row r="86" spans="2:13" ht="15" customHeight="1">
      <c r="B86" s="9" t="s">
        <v>5</v>
      </c>
      <c r="C86" s="25">
        <v>803.19539999999995</v>
      </c>
      <c r="D86" s="25">
        <v>1144.0402655600001</v>
      </c>
      <c r="E86" s="25">
        <v>327.30043333999998</v>
      </c>
      <c r="F86" s="25">
        <v>340.04041762000003</v>
      </c>
      <c r="G86" s="25">
        <v>1.8284645799999999</v>
      </c>
      <c r="H86" s="25">
        <v>61.103996709999997</v>
      </c>
      <c r="I86" s="25">
        <v>1.45685E-3</v>
      </c>
      <c r="J86" s="25">
        <v>106.68783646999999</v>
      </c>
      <c r="K86" s="25">
        <v>709.83801991999997</v>
      </c>
      <c r="L86" s="25">
        <v>115.71143469</v>
      </c>
      <c r="M86" s="26">
        <v>327.60353527000001</v>
      </c>
    </row>
    <row r="87" spans="2:13" ht="15" customHeight="1">
      <c r="B87" s="23">
        <v>2014</v>
      </c>
      <c r="C87" s="25"/>
      <c r="D87" s="25"/>
      <c r="E87" s="25"/>
      <c r="F87" s="25"/>
      <c r="G87" s="25"/>
      <c r="H87" s="25"/>
      <c r="I87" s="25"/>
      <c r="J87" s="25"/>
      <c r="K87" s="25"/>
      <c r="L87" s="25"/>
      <c r="M87" s="26"/>
    </row>
    <row r="88" spans="2:13" ht="15" customHeight="1">
      <c r="B88" s="9" t="s">
        <v>16</v>
      </c>
      <c r="C88" s="25">
        <v>792.40994999999998</v>
      </c>
      <c r="D88" s="25">
        <v>1186.58553342</v>
      </c>
      <c r="E88" s="25">
        <v>288.71217544000001</v>
      </c>
      <c r="F88" s="25">
        <v>251.35344140999999</v>
      </c>
      <c r="G88" s="25">
        <v>316.38834343000002</v>
      </c>
      <c r="H88" s="25">
        <v>70.115024099999999</v>
      </c>
      <c r="I88" s="25">
        <v>6.8601267400000001</v>
      </c>
      <c r="J88" s="25">
        <v>106.68783646999999</v>
      </c>
      <c r="K88" s="25">
        <v>353.66877726000001</v>
      </c>
      <c r="L88" s="25">
        <v>110.7310561</v>
      </c>
      <c r="M88" s="26">
        <v>326.95103330000001</v>
      </c>
    </row>
    <row r="89" spans="2:13" ht="15" customHeight="1">
      <c r="B89" s="9" t="s">
        <v>15</v>
      </c>
      <c r="C89" s="25">
        <v>793.63225</v>
      </c>
      <c r="D89" s="25">
        <v>1453.5730656400001</v>
      </c>
      <c r="E89" s="25">
        <v>292.84572092000002</v>
      </c>
      <c r="F89" s="25">
        <v>412.88521708000002</v>
      </c>
      <c r="G89" s="25">
        <v>58.187259840000003</v>
      </c>
      <c r="H89" s="25">
        <v>63.417596029999999</v>
      </c>
      <c r="I89" s="25">
        <v>1.3582314099999999</v>
      </c>
      <c r="J89" s="25">
        <v>106.68783646999999</v>
      </c>
      <c r="K89" s="25">
        <v>230.74617155000001</v>
      </c>
      <c r="L89" s="25">
        <v>87.833494029999997</v>
      </c>
      <c r="M89" s="26">
        <v>343.58936146000002</v>
      </c>
    </row>
    <row r="90" spans="2:13" ht="15" customHeight="1">
      <c r="B90" s="9" t="s">
        <v>14</v>
      </c>
      <c r="C90" s="25">
        <v>798.36675000000002</v>
      </c>
      <c r="D90" s="25">
        <v>1174.8342303899999</v>
      </c>
      <c r="E90" s="25">
        <v>266.39345641</v>
      </c>
      <c r="F90" s="25">
        <v>373.99810181999999</v>
      </c>
      <c r="G90" s="25">
        <v>31.227941399999999</v>
      </c>
      <c r="H90" s="25">
        <v>77.46149475</v>
      </c>
      <c r="I90" s="25">
        <v>7.9159999999999994E-5</v>
      </c>
      <c r="J90" s="25">
        <v>106.91680366999999</v>
      </c>
      <c r="K90" s="25">
        <v>1023.18777737</v>
      </c>
      <c r="L90" s="25">
        <v>88.352552899999992</v>
      </c>
      <c r="M90" s="26">
        <v>347.18227863000004</v>
      </c>
    </row>
    <row r="91" spans="2:13" ht="15" customHeight="1">
      <c r="B91" s="9" t="s">
        <v>13</v>
      </c>
      <c r="C91" s="25">
        <v>806.55904999999996</v>
      </c>
      <c r="D91" s="25">
        <v>1093.555114</v>
      </c>
      <c r="E91" s="25">
        <v>258.18760800000001</v>
      </c>
      <c r="F91" s="25">
        <v>390.33975700000002</v>
      </c>
      <c r="G91" s="25">
        <v>15.129498999999999</v>
      </c>
      <c r="H91" s="25">
        <v>63.861021000000001</v>
      </c>
      <c r="I91" s="25">
        <v>7.9159999999999994E-5</v>
      </c>
      <c r="J91" s="25">
        <v>106.916803</v>
      </c>
      <c r="K91" s="25">
        <v>1248.976838</v>
      </c>
      <c r="L91" s="25">
        <v>94.818702000000002</v>
      </c>
      <c r="M91" s="26">
        <v>347.55838811000001</v>
      </c>
    </row>
    <row r="92" spans="2:13" ht="15" customHeight="1">
      <c r="B92" s="9" t="s">
        <v>12</v>
      </c>
      <c r="C92" s="25">
        <v>810.65520000000004</v>
      </c>
      <c r="D92" s="25">
        <v>1229.26224667</v>
      </c>
      <c r="E92" s="25">
        <v>242.95655262</v>
      </c>
      <c r="F92" s="25">
        <v>392.68048728999997</v>
      </c>
      <c r="G92" s="25">
        <v>12.8649918</v>
      </c>
      <c r="H92" s="25">
        <v>34.874761970000002</v>
      </c>
      <c r="I92" s="25">
        <v>7.9159999999999994E-5</v>
      </c>
      <c r="J92" s="25">
        <v>106.91680366999999</v>
      </c>
      <c r="K92" s="25">
        <v>1129.5418304499999</v>
      </c>
      <c r="L92" s="25">
        <v>96.394985840000004</v>
      </c>
      <c r="M92" s="26">
        <v>348.26096025999999</v>
      </c>
    </row>
    <row r="93" spans="2:13" ht="15" customHeight="1">
      <c r="B93" s="9" t="s">
        <v>11</v>
      </c>
      <c r="C93" s="25">
        <v>815.41094999999996</v>
      </c>
      <c r="D93" s="25">
        <v>262.29563855999999</v>
      </c>
      <c r="E93" s="25">
        <v>234.92909950000001</v>
      </c>
      <c r="F93" s="25">
        <v>787.98340667000002</v>
      </c>
      <c r="G93" s="25">
        <v>96.279044920000004</v>
      </c>
      <c r="H93" s="25">
        <v>61.0938625</v>
      </c>
      <c r="I93" s="25">
        <v>7.9909999999999999E-5</v>
      </c>
      <c r="J93" s="25">
        <v>108.00435293</v>
      </c>
      <c r="K93" s="25">
        <v>1718.0902676200001</v>
      </c>
      <c r="L93" s="25">
        <v>108.32856219</v>
      </c>
      <c r="M93" s="26">
        <v>353.43838237</v>
      </c>
    </row>
    <row r="94" spans="2:13" ht="15" customHeight="1">
      <c r="B94" s="9" t="s">
        <v>8</v>
      </c>
      <c r="C94" s="25">
        <v>824.06394999999998</v>
      </c>
      <c r="D94" s="25">
        <v>255.77162136999999</v>
      </c>
      <c r="E94" s="25">
        <v>238.22539889999999</v>
      </c>
      <c r="F94" s="25">
        <v>398.00184066999998</v>
      </c>
      <c r="G94" s="25">
        <v>97.06247415</v>
      </c>
      <c r="H94" s="25">
        <v>53.461048769999998</v>
      </c>
      <c r="I94" s="25">
        <v>7.9909999999999999E-5</v>
      </c>
      <c r="J94" s="25">
        <v>108.00435293</v>
      </c>
      <c r="K94" s="25">
        <v>1647.2673158699999</v>
      </c>
      <c r="L94" s="25">
        <v>113.76308134</v>
      </c>
      <c r="M94" s="26">
        <v>354.77283181000001</v>
      </c>
    </row>
    <row r="95" spans="2:13" ht="15" customHeight="1">
      <c r="B95" s="9" t="s">
        <v>17</v>
      </c>
      <c r="C95" s="25">
        <v>825.52679999999998</v>
      </c>
      <c r="D95" s="25">
        <v>383.73939784999999</v>
      </c>
      <c r="E95" s="25">
        <v>251.37396810000001</v>
      </c>
      <c r="F95" s="25">
        <v>540.18210049000004</v>
      </c>
      <c r="G95" s="25">
        <v>208.27503071999999</v>
      </c>
      <c r="H95" s="25">
        <v>61.461666549999997</v>
      </c>
      <c r="I95" s="25">
        <v>7.9909999999999999E-5</v>
      </c>
      <c r="J95" s="25">
        <v>108.00435293</v>
      </c>
      <c r="K95" s="25">
        <v>1265.5874948999999</v>
      </c>
      <c r="L95" s="25">
        <v>121.747752900002</v>
      </c>
      <c r="M95" s="26">
        <v>355.41839279999999</v>
      </c>
    </row>
    <row r="96" spans="2:13" ht="15" customHeight="1">
      <c r="B96" s="9" t="s">
        <v>18</v>
      </c>
      <c r="C96" s="25">
        <v>825.63900000000001</v>
      </c>
      <c r="D96" s="25">
        <v>525.76346922000005</v>
      </c>
      <c r="E96" s="25">
        <v>263.98529189999999</v>
      </c>
      <c r="F96" s="25">
        <v>433.91482181999999</v>
      </c>
      <c r="G96" s="25">
        <v>8.2999487199999997</v>
      </c>
      <c r="H96" s="25">
        <v>68.561854690000004</v>
      </c>
      <c r="I96" s="25">
        <v>8.674E-5</v>
      </c>
      <c r="J96" s="25">
        <v>112.37366382</v>
      </c>
      <c r="K96" s="25">
        <v>1680.6928974</v>
      </c>
      <c r="L96" s="25">
        <v>147.62099359999999</v>
      </c>
      <c r="M96" s="26">
        <v>359.96816481000002</v>
      </c>
    </row>
    <row r="97" spans="2:13" ht="15" customHeight="1">
      <c r="B97" s="9" t="s">
        <v>7</v>
      </c>
      <c r="C97" s="25">
        <v>828.88004999999998</v>
      </c>
      <c r="D97" s="25">
        <v>459.21332468000003</v>
      </c>
      <c r="E97" s="25">
        <v>257.94264479999998</v>
      </c>
      <c r="F97" s="25">
        <v>474.67477573000002</v>
      </c>
      <c r="G97" s="25">
        <v>8.0847888099999992</v>
      </c>
      <c r="H97" s="25">
        <v>34.814489739999999</v>
      </c>
      <c r="I97" s="25">
        <v>8.674E-5</v>
      </c>
      <c r="J97" s="25">
        <v>112.37366382</v>
      </c>
      <c r="K97" s="25">
        <v>1581.72317724</v>
      </c>
      <c r="L97" s="25">
        <v>154.29155850000001</v>
      </c>
      <c r="M97" s="26">
        <v>360.50266335000003</v>
      </c>
    </row>
    <row r="98" spans="2:13" ht="15" customHeight="1">
      <c r="B98" s="9" t="s">
        <v>6</v>
      </c>
      <c r="C98" s="25">
        <v>833.78965000000005</v>
      </c>
      <c r="D98" s="25">
        <v>337.15584260999998</v>
      </c>
      <c r="E98" s="25">
        <v>263.92060520000001</v>
      </c>
      <c r="F98" s="25">
        <v>406.88335826000002</v>
      </c>
      <c r="G98" s="25">
        <v>12.04355383</v>
      </c>
      <c r="H98" s="25">
        <v>50.960155010000001</v>
      </c>
      <c r="I98" s="25">
        <v>-6.6000000000000003E-7</v>
      </c>
      <c r="J98" s="25">
        <v>112.37366382</v>
      </c>
      <c r="K98" s="25">
        <v>1869.3630400300001</v>
      </c>
      <c r="L98" s="25">
        <v>151.63310132000001</v>
      </c>
      <c r="M98" s="26">
        <v>360.75346091</v>
      </c>
    </row>
    <row r="99" spans="2:13" ht="15" customHeight="1">
      <c r="B99" s="9" t="s">
        <v>5</v>
      </c>
      <c r="C99" s="25">
        <v>864.05730000000005</v>
      </c>
      <c r="D99" s="25">
        <v>499.09811982999997</v>
      </c>
      <c r="E99" s="25">
        <v>256.18167790000001</v>
      </c>
      <c r="F99" s="25">
        <v>341.99020409000002</v>
      </c>
      <c r="G99" s="25">
        <v>3.4071160699999998</v>
      </c>
      <c r="H99" s="25">
        <v>50.263660479999999</v>
      </c>
      <c r="I99" s="25">
        <v>0</v>
      </c>
      <c r="J99" s="25">
        <v>113.75702115</v>
      </c>
      <c r="K99" s="25">
        <v>1932.79727123</v>
      </c>
      <c r="L99" s="25">
        <v>163.09234706999999</v>
      </c>
      <c r="M99" s="26">
        <v>357.87727058000002</v>
      </c>
    </row>
    <row r="100" spans="2:13" ht="15" customHeight="1">
      <c r="B100" s="77">
        <v>2015</v>
      </c>
      <c r="C100" s="25"/>
      <c r="D100" s="25"/>
      <c r="E100" s="25"/>
      <c r="F100" s="25"/>
      <c r="G100" s="25"/>
      <c r="H100" s="25"/>
      <c r="I100" s="25"/>
      <c r="J100" s="25"/>
      <c r="K100" s="25"/>
      <c r="L100" s="25"/>
      <c r="M100" s="26"/>
    </row>
    <row r="101" spans="2:13" ht="15" customHeight="1">
      <c r="B101" s="9" t="s">
        <v>16</v>
      </c>
      <c r="C101" s="25">
        <v>853.26655000000005</v>
      </c>
      <c r="D101" s="25">
        <v>761.05275714000004</v>
      </c>
      <c r="E101" s="25">
        <v>275.40472419999998</v>
      </c>
      <c r="F101" s="25">
        <v>362.38321503999998</v>
      </c>
      <c r="G101" s="25">
        <v>10.57274668</v>
      </c>
      <c r="H101" s="25">
        <v>47.800240109999997</v>
      </c>
      <c r="I101" s="25">
        <v>0</v>
      </c>
      <c r="J101" s="25">
        <v>113.75702115</v>
      </c>
      <c r="K101" s="25">
        <v>1583.94178986</v>
      </c>
      <c r="L101" s="25">
        <v>163.07020015000001</v>
      </c>
      <c r="M101" s="26">
        <v>357.73023509000001</v>
      </c>
    </row>
    <row r="102" spans="2:13" ht="15" customHeight="1">
      <c r="B102" s="9" t="s">
        <v>15</v>
      </c>
      <c r="C102" s="25">
        <v>855.72559999999999</v>
      </c>
      <c r="D102" s="25">
        <v>477.94209536</v>
      </c>
      <c r="E102" s="25">
        <v>274.69762580000003</v>
      </c>
      <c r="F102" s="25">
        <v>746.31498058</v>
      </c>
      <c r="G102" s="25">
        <v>6.8194752200000002</v>
      </c>
      <c r="H102" s="25">
        <v>41.2922753</v>
      </c>
      <c r="I102" s="25">
        <v>0</v>
      </c>
      <c r="J102" s="25">
        <v>113.75702115</v>
      </c>
      <c r="K102" s="25">
        <v>1543.49324226</v>
      </c>
      <c r="L102" s="25">
        <v>162.66915888</v>
      </c>
      <c r="M102" s="26">
        <v>357.58408994000001</v>
      </c>
    </row>
    <row r="103" spans="2:13" ht="15" customHeight="1">
      <c r="B103" s="9" t="s">
        <v>14</v>
      </c>
      <c r="C103" s="25">
        <v>863.78444999999999</v>
      </c>
      <c r="D103" s="25">
        <v>955.63535091999995</v>
      </c>
      <c r="E103" s="25">
        <v>289.4413571</v>
      </c>
      <c r="F103" s="25">
        <v>526.47326352000005</v>
      </c>
      <c r="G103" s="25">
        <v>16.71562642</v>
      </c>
      <c r="H103" s="25">
        <v>49.247021140000001</v>
      </c>
      <c r="I103" s="25">
        <v>0</v>
      </c>
      <c r="J103" s="25">
        <v>122.40048985</v>
      </c>
      <c r="K103" s="25">
        <v>1350.58312735</v>
      </c>
      <c r="L103" s="25">
        <v>145.20010166</v>
      </c>
      <c r="M103" s="26">
        <v>380.99972968999998</v>
      </c>
    </row>
    <row r="104" spans="2:13" ht="15" customHeight="1">
      <c r="B104" s="9" t="s">
        <v>13</v>
      </c>
      <c r="C104" s="25">
        <v>872.43830000000003</v>
      </c>
      <c r="D104" s="25">
        <v>1140.6630651099999</v>
      </c>
      <c r="E104" s="25">
        <v>292.81618270000001</v>
      </c>
      <c r="F104" s="25">
        <v>472.37997440999999</v>
      </c>
      <c r="G104" s="25">
        <v>329.39606605</v>
      </c>
      <c r="H104" s="25">
        <v>48.768862570000003</v>
      </c>
      <c r="I104" s="25">
        <v>0</v>
      </c>
      <c r="J104" s="25">
        <v>122.40048985</v>
      </c>
      <c r="K104" s="25">
        <v>1019.8301791</v>
      </c>
      <c r="L104" s="25">
        <v>149.16382175000001</v>
      </c>
      <c r="M104" s="26">
        <v>381.50487530999999</v>
      </c>
    </row>
    <row r="105" spans="2:13" ht="15" customHeight="1">
      <c r="B105" s="9" t="s">
        <v>12</v>
      </c>
      <c r="C105" s="25">
        <v>877.09204999999997</v>
      </c>
      <c r="D105" s="25">
        <v>1232.5012488499999</v>
      </c>
      <c r="E105" s="25">
        <v>296.6873215</v>
      </c>
      <c r="F105" s="25">
        <v>390.69071616999997</v>
      </c>
      <c r="G105" s="25">
        <v>268.01067065000001</v>
      </c>
      <c r="H105" s="25">
        <v>51.013113490000002</v>
      </c>
      <c r="I105" s="25">
        <v>17.856368870000001</v>
      </c>
      <c r="J105" s="25">
        <v>122.40048985</v>
      </c>
      <c r="K105" s="25">
        <v>1205.92739443</v>
      </c>
      <c r="L105" s="25">
        <v>148.36964051999999</v>
      </c>
      <c r="M105" s="26">
        <v>382.56178611000001</v>
      </c>
    </row>
    <row r="106" spans="2:13" ht="15" customHeight="1">
      <c r="B106" s="9" t="s">
        <v>11</v>
      </c>
      <c r="C106" s="25">
        <v>885.61670000000004</v>
      </c>
      <c r="D106" s="25">
        <v>1084.9240849</v>
      </c>
      <c r="E106" s="25">
        <v>282.97224499999999</v>
      </c>
      <c r="F106" s="25">
        <v>518.59433038999998</v>
      </c>
      <c r="G106" s="25">
        <v>298.04968005000001</v>
      </c>
      <c r="H106" s="25">
        <v>67.511228399999993</v>
      </c>
      <c r="I106" s="25">
        <v>13.49822743</v>
      </c>
      <c r="J106" s="25">
        <v>119.94864809000001</v>
      </c>
      <c r="K106" s="25">
        <v>1102.7326182500001</v>
      </c>
      <c r="L106" s="25">
        <v>121.35883042</v>
      </c>
      <c r="M106" s="26">
        <v>376.80511841999999</v>
      </c>
    </row>
    <row r="107" spans="2:13" ht="15" customHeight="1">
      <c r="B107" s="9" t="s">
        <v>8</v>
      </c>
      <c r="C107" s="25">
        <v>898.34204999999997</v>
      </c>
      <c r="D107" s="25">
        <v>1165.3440149200001</v>
      </c>
      <c r="E107" s="25">
        <v>278.37080120000002</v>
      </c>
      <c r="F107" s="25">
        <v>435.22173314000003</v>
      </c>
      <c r="G107" s="25">
        <v>278.29206205000003</v>
      </c>
      <c r="H107" s="25">
        <v>65.001594900000001</v>
      </c>
      <c r="I107" s="25">
        <v>-4.8272599999999999E-3</v>
      </c>
      <c r="J107" s="25">
        <v>119.94864809000001</v>
      </c>
      <c r="K107" s="25">
        <v>1036.7163264999999</v>
      </c>
      <c r="L107" s="25">
        <v>125.20443625</v>
      </c>
      <c r="M107" s="26">
        <v>378.11875057999998</v>
      </c>
    </row>
    <row r="108" spans="2:13" ht="15" customHeight="1">
      <c r="B108" s="9" t="s">
        <v>17</v>
      </c>
      <c r="C108" s="25">
        <v>896.19664999999998</v>
      </c>
      <c r="D108" s="25">
        <v>1403.95577394</v>
      </c>
      <c r="E108" s="25">
        <v>266.94162069999999</v>
      </c>
      <c r="F108" s="25">
        <v>485.29731181</v>
      </c>
      <c r="G108" s="25">
        <v>137.40889404000001</v>
      </c>
      <c r="H108" s="25">
        <v>76.420011470000006</v>
      </c>
      <c r="I108" s="25">
        <v>-4.8272599999999999E-3</v>
      </c>
      <c r="J108" s="25">
        <v>119.94864809000001</v>
      </c>
      <c r="K108" s="25">
        <v>855.40296176000004</v>
      </c>
      <c r="L108" s="25">
        <v>128.03514554999998</v>
      </c>
      <c r="M108" s="26">
        <v>378.95796243999996</v>
      </c>
    </row>
    <row r="109" spans="2:13" ht="15" customHeight="1">
      <c r="B109" s="9" t="s">
        <v>18</v>
      </c>
      <c r="C109" s="25">
        <v>894.40824999999995</v>
      </c>
      <c r="D109" s="25">
        <v>1314.65728698</v>
      </c>
      <c r="E109" s="25">
        <v>262.80229930000002</v>
      </c>
      <c r="F109" s="25">
        <v>520.65217359999997</v>
      </c>
      <c r="G109" s="25">
        <v>181.75691841</v>
      </c>
      <c r="H109" s="25">
        <v>96.422853540000006</v>
      </c>
      <c r="I109" s="25">
        <v>0</v>
      </c>
      <c r="J109" s="25">
        <v>119.46215098</v>
      </c>
      <c r="K109" s="25">
        <v>953.67930454999998</v>
      </c>
      <c r="L109" s="25">
        <v>132.40599459000001</v>
      </c>
      <c r="M109" s="26">
        <v>377.93438957000001</v>
      </c>
    </row>
    <row r="110" spans="2:13" ht="15" customHeight="1">
      <c r="B110" s="9" t="s">
        <v>7</v>
      </c>
      <c r="C110" s="25">
        <v>895.69005000000004</v>
      </c>
      <c r="D110" s="25">
        <v>1494.0870018799999</v>
      </c>
      <c r="E110" s="25">
        <v>256.17274140000001</v>
      </c>
      <c r="F110" s="25">
        <v>480.67734375999999</v>
      </c>
      <c r="G110" s="25">
        <v>18.58292222</v>
      </c>
      <c r="H110" s="25">
        <v>98.062256619999999</v>
      </c>
      <c r="I110" s="25">
        <v>0</v>
      </c>
      <c r="J110" s="25">
        <v>119.46215098</v>
      </c>
      <c r="K110" s="25">
        <v>851.72028221000005</v>
      </c>
      <c r="L110" s="25">
        <v>135.35542719</v>
      </c>
      <c r="M110" s="26">
        <v>379.23425095000005</v>
      </c>
    </row>
    <row r="111" spans="2:13" ht="15" customHeight="1">
      <c r="B111" s="9" t="s">
        <v>6</v>
      </c>
      <c r="C111" s="25">
        <v>899.89329999999995</v>
      </c>
      <c r="D111" s="25">
        <v>1322.8404230799999</v>
      </c>
      <c r="E111" s="25">
        <v>262.81321309999998</v>
      </c>
      <c r="F111" s="25">
        <v>566.40544332000002</v>
      </c>
      <c r="G111" s="25">
        <v>0.12146806</v>
      </c>
      <c r="H111" s="25">
        <v>127.61620542999999</v>
      </c>
      <c r="I111" s="25">
        <v>0</v>
      </c>
      <c r="J111" s="25">
        <v>119.46215098</v>
      </c>
      <c r="K111" s="25">
        <v>891.65575320999994</v>
      </c>
      <c r="L111" s="25">
        <v>131.42532743000001</v>
      </c>
      <c r="M111" s="26">
        <v>379.46038067000001</v>
      </c>
    </row>
    <row r="112" spans="2:13" ht="15" customHeight="1">
      <c r="B112" s="9" t="s">
        <v>5</v>
      </c>
      <c r="C112" s="25">
        <v>920.91465000000005</v>
      </c>
      <c r="D112" s="25">
        <v>1457.4947402299999</v>
      </c>
      <c r="E112" s="25">
        <v>265.12836650000003</v>
      </c>
      <c r="F112" s="25">
        <v>342.92545689000002</v>
      </c>
      <c r="G112" s="25">
        <v>0.20638987</v>
      </c>
      <c r="H112" s="25">
        <v>157.49270952000001</v>
      </c>
      <c r="I112" s="25">
        <v>0</v>
      </c>
      <c r="J112" s="25">
        <v>121.42741663</v>
      </c>
      <c r="K112" s="25">
        <v>975.60131690000003</v>
      </c>
      <c r="L112" s="25">
        <v>147.72689349000001</v>
      </c>
      <c r="M112" s="26">
        <v>382.33198814000002</v>
      </c>
    </row>
    <row r="113" spans="2:13" ht="15" customHeight="1">
      <c r="B113" s="77">
        <v>2016</v>
      </c>
      <c r="C113" s="25"/>
      <c r="D113" s="25"/>
      <c r="E113" s="25"/>
      <c r="F113" s="25"/>
      <c r="G113" s="25"/>
      <c r="H113" s="25"/>
      <c r="I113" s="25"/>
      <c r="J113" s="25"/>
      <c r="K113" s="25"/>
      <c r="L113" s="25"/>
      <c r="M113" s="26"/>
    </row>
    <row r="114" spans="2:13" ht="15" customHeight="1">
      <c r="B114" s="9" t="s">
        <v>16</v>
      </c>
      <c r="C114" s="25">
        <v>903.21934999999996</v>
      </c>
      <c r="D114" s="25">
        <v>1573.4096117700001</v>
      </c>
      <c r="E114" s="25">
        <v>264.85651300000001</v>
      </c>
      <c r="F114" s="25">
        <v>442.08448824999999</v>
      </c>
      <c r="G114" s="25">
        <v>1.0398572500000001</v>
      </c>
      <c r="H114" s="25">
        <v>175.81309223</v>
      </c>
      <c r="I114" s="25">
        <v>0</v>
      </c>
      <c r="J114" s="25">
        <v>121.42741663</v>
      </c>
      <c r="K114" s="25">
        <v>749.47461697999995</v>
      </c>
      <c r="L114" s="25">
        <v>152.65743750999999</v>
      </c>
      <c r="M114" s="26">
        <v>382.22445787000004</v>
      </c>
    </row>
    <row r="115" spans="2:13" ht="15" customHeight="1">
      <c r="B115" s="9" t="s">
        <v>15</v>
      </c>
      <c r="C115" s="25">
        <v>903.71320000000003</v>
      </c>
      <c r="D115" s="25">
        <v>1390.76743192</v>
      </c>
      <c r="E115" s="25">
        <v>264.36984169999999</v>
      </c>
      <c r="F115" s="25">
        <v>649.07933303000004</v>
      </c>
      <c r="G115" s="25">
        <v>0.12129091</v>
      </c>
      <c r="H115" s="25">
        <v>167.71526147</v>
      </c>
      <c r="I115" s="25">
        <v>0</v>
      </c>
      <c r="J115" s="25">
        <v>121.42741663</v>
      </c>
      <c r="K115" s="25">
        <v>802.42439481999997</v>
      </c>
      <c r="L115" s="25">
        <v>118.99832619</v>
      </c>
      <c r="M115" s="26">
        <v>406.95183854000004</v>
      </c>
    </row>
    <row r="116" spans="2:13" ht="15" customHeight="1">
      <c r="B116" s="9" t="s">
        <v>14</v>
      </c>
      <c r="C116" s="25">
        <v>910.32534999999996</v>
      </c>
      <c r="D116" s="25">
        <v>1726.36066308</v>
      </c>
      <c r="E116" s="25">
        <v>263.67140369999998</v>
      </c>
      <c r="F116" s="25">
        <v>538.02222419999998</v>
      </c>
      <c r="G116" s="25">
        <v>2.1280028799999999</v>
      </c>
      <c r="H116" s="25">
        <v>108.15104966</v>
      </c>
      <c r="I116" s="25">
        <v>0</v>
      </c>
      <c r="J116" s="25">
        <v>118.06914343</v>
      </c>
      <c r="K116" s="25">
        <v>645.36751446000005</v>
      </c>
      <c r="L116" s="25">
        <v>111.08952893999999</v>
      </c>
      <c r="M116" s="26">
        <v>413.73464247999999</v>
      </c>
    </row>
    <row r="117" spans="2:13" ht="15" customHeight="1">
      <c r="B117" s="9" t="s">
        <v>13</v>
      </c>
      <c r="C117" s="25">
        <v>912.55150000000003</v>
      </c>
      <c r="D117" s="25">
        <v>1859.4393294500001</v>
      </c>
      <c r="E117" s="25">
        <v>268.9128121</v>
      </c>
      <c r="F117" s="25">
        <v>560.33404021000001</v>
      </c>
      <c r="G117" s="25">
        <v>5.3326913500000002</v>
      </c>
      <c r="H117" s="25">
        <v>95.794880950000007</v>
      </c>
      <c r="I117" s="25">
        <v>0</v>
      </c>
      <c r="J117" s="25">
        <v>118.06914343</v>
      </c>
      <c r="K117" s="25">
        <v>535.47672408999995</v>
      </c>
      <c r="L117" s="25">
        <v>113.7146898</v>
      </c>
      <c r="M117" s="26">
        <v>414.00241914999998</v>
      </c>
    </row>
    <row r="118" spans="2:13" ht="15" customHeight="1">
      <c r="B118" s="9" t="s">
        <v>12</v>
      </c>
      <c r="C118" s="25">
        <v>915.72709999999995</v>
      </c>
      <c r="D118" s="25">
        <v>2023.61501686</v>
      </c>
      <c r="E118" s="25">
        <v>271.43596209999998</v>
      </c>
      <c r="F118" s="25">
        <v>588.27063580000004</v>
      </c>
      <c r="G118" s="25">
        <v>6.3575844100000003</v>
      </c>
      <c r="H118" s="25">
        <v>110.45146556</v>
      </c>
      <c r="I118" s="25">
        <v>0</v>
      </c>
      <c r="J118" s="25">
        <v>118.06914343</v>
      </c>
      <c r="K118" s="25">
        <v>387.34319091999998</v>
      </c>
      <c r="L118" s="25">
        <v>120.77792348</v>
      </c>
      <c r="M118" s="26">
        <v>414.33495620999997</v>
      </c>
    </row>
    <row r="119" spans="2:13" ht="15" customHeight="1">
      <c r="B119" s="9" t="s">
        <v>11</v>
      </c>
      <c r="C119" s="25">
        <v>923.57090000000005</v>
      </c>
      <c r="D119" s="25">
        <v>2143.5588291899999</v>
      </c>
      <c r="E119" s="25">
        <v>275.13541279999998</v>
      </c>
      <c r="F119" s="25">
        <v>828.48257582999997</v>
      </c>
      <c r="G119" s="25">
        <v>0.12052048</v>
      </c>
      <c r="H119" s="25">
        <v>248.86073100999999</v>
      </c>
      <c r="I119" s="25">
        <v>0</v>
      </c>
      <c r="J119" s="25">
        <v>120.00583288</v>
      </c>
      <c r="K119" s="25">
        <v>84.850075000000004</v>
      </c>
      <c r="L119" s="25">
        <v>116.29911305</v>
      </c>
      <c r="M119" s="26">
        <v>420.94941964999998</v>
      </c>
    </row>
    <row r="120" spans="2:13" ht="15" customHeight="1">
      <c r="B120" s="9" t="s">
        <v>8</v>
      </c>
      <c r="C120" s="25">
        <v>932.42790000000002</v>
      </c>
      <c r="D120" s="25">
        <v>2144.6045164400002</v>
      </c>
      <c r="E120" s="25">
        <v>273.05479029999998</v>
      </c>
      <c r="F120" s="25">
        <v>571.42049626000005</v>
      </c>
      <c r="G120" s="25">
        <v>0.12111698</v>
      </c>
      <c r="H120" s="25">
        <v>170.65093335</v>
      </c>
      <c r="I120" s="25">
        <v>0</v>
      </c>
      <c r="J120" s="25">
        <v>120.00583288</v>
      </c>
      <c r="K120" s="25">
        <v>300.35628215000003</v>
      </c>
      <c r="L120" s="25">
        <v>116.2896205</v>
      </c>
      <c r="M120" s="26">
        <v>421.07966470999997</v>
      </c>
    </row>
    <row r="121" spans="2:13" ht="15" customHeight="1">
      <c r="B121" s="9" t="s">
        <v>17</v>
      </c>
      <c r="C121" s="25">
        <v>929.19534999999996</v>
      </c>
      <c r="D121" s="25">
        <v>2347.1170548800001</v>
      </c>
      <c r="E121" s="25">
        <v>267.6714738</v>
      </c>
      <c r="F121" s="25">
        <v>758.13698447000002</v>
      </c>
      <c r="G121" s="25">
        <v>0.12119602</v>
      </c>
      <c r="H121" s="25">
        <v>169.35430654000001</v>
      </c>
      <c r="I121" s="25">
        <v>0</v>
      </c>
      <c r="J121" s="25">
        <v>120.00583288</v>
      </c>
      <c r="K121" s="25">
        <v>59.796579999999999</v>
      </c>
      <c r="L121" s="25">
        <v>120.18640902</v>
      </c>
      <c r="M121" s="26">
        <v>421.75203106000004</v>
      </c>
    </row>
    <row r="122" spans="2:13" ht="15" customHeight="1">
      <c r="B122" s="9" t="s">
        <v>18</v>
      </c>
      <c r="C122" s="25">
        <v>931.81674999999996</v>
      </c>
      <c r="D122" s="25">
        <v>2518.0609828400002</v>
      </c>
      <c r="E122" s="25">
        <v>265.33876780000003</v>
      </c>
      <c r="F122" s="25">
        <v>697.66879355000003</v>
      </c>
      <c r="G122" s="25">
        <v>0.12105050000000001</v>
      </c>
      <c r="H122" s="25">
        <v>221.49299811</v>
      </c>
      <c r="I122" s="25">
        <v>0</v>
      </c>
      <c r="J122" s="25">
        <v>119.28082365</v>
      </c>
      <c r="K122" s="25">
        <v>62.18065</v>
      </c>
      <c r="L122" s="25">
        <v>136.40077586999999</v>
      </c>
      <c r="M122" s="26">
        <v>426.19696528999998</v>
      </c>
    </row>
    <row r="123" spans="2:13" ht="15" customHeight="1">
      <c r="B123" s="9" t="s">
        <v>7</v>
      </c>
      <c r="C123" s="24">
        <v>936.49684999999999</v>
      </c>
      <c r="D123" s="25">
        <v>2515.8100183500001</v>
      </c>
      <c r="E123" s="25">
        <v>256.76390629999997</v>
      </c>
      <c r="F123" s="25">
        <v>930.47862887999997</v>
      </c>
      <c r="G123" s="25">
        <v>1.04357739</v>
      </c>
      <c r="H123" s="25">
        <v>165.27081512000001</v>
      </c>
      <c r="I123" s="25">
        <v>0</v>
      </c>
      <c r="J123" s="25">
        <v>119.28082365</v>
      </c>
      <c r="K123" s="25">
        <v>51.447234999999999</v>
      </c>
      <c r="L123" s="25">
        <v>134.05104320999999</v>
      </c>
      <c r="M123" s="26">
        <v>426.79549872999996</v>
      </c>
    </row>
    <row r="124" spans="2:13" ht="15" customHeight="1">
      <c r="B124" s="9" t="s">
        <v>6</v>
      </c>
      <c r="C124" s="24">
        <v>937.57889999999998</v>
      </c>
      <c r="D124" s="25">
        <v>2535.5158510400001</v>
      </c>
      <c r="E124" s="25">
        <v>269.79060029999999</v>
      </c>
      <c r="F124" s="25">
        <v>819.82977926000001</v>
      </c>
      <c r="G124" s="25">
        <v>0.12253145</v>
      </c>
      <c r="H124" s="25">
        <v>185.77282087</v>
      </c>
      <c r="I124" s="25">
        <v>0</v>
      </c>
      <c r="J124" s="25">
        <v>119.28082365</v>
      </c>
      <c r="K124" s="25">
        <v>58.010455</v>
      </c>
      <c r="L124" s="25">
        <v>139.53808057000001</v>
      </c>
      <c r="M124" s="26">
        <v>427.01831535999997</v>
      </c>
    </row>
    <row r="125" spans="2:13" ht="15" customHeight="1">
      <c r="B125" s="9" t="s">
        <v>5</v>
      </c>
      <c r="C125" s="24">
        <v>957.28359999999998</v>
      </c>
      <c r="D125" s="25">
        <v>2916.98592659</v>
      </c>
      <c r="E125" s="25">
        <v>277.29676619999998</v>
      </c>
      <c r="F125" s="25">
        <v>750.03048983999997</v>
      </c>
      <c r="G125" s="25">
        <v>0.12159552999999999</v>
      </c>
      <c r="H125" s="25">
        <v>154.96999188000001</v>
      </c>
      <c r="I125" s="25">
        <v>0</v>
      </c>
      <c r="J125" s="25">
        <v>121.59905807</v>
      </c>
      <c r="K125" s="25">
        <v>77.072104999999993</v>
      </c>
      <c r="L125" s="25">
        <v>136.94272674999999</v>
      </c>
      <c r="M125" s="26">
        <v>419.85915943999998</v>
      </c>
    </row>
    <row r="126" spans="2:13" ht="15" customHeight="1">
      <c r="B126" s="77">
        <v>2017</v>
      </c>
      <c r="C126" s="24"/>
      <c r="D126" s="25"/>
      <c r="E126" s="25"/>
      <c r="F126" s="25"/>
      <c r="G126" s="25"/>
      <c r="H126" s="25"/>
      <c r="I126" s="25"/>
      <c r="J126" s="25"/>
      <c r="K126" s="25"/>
      <c r="L126" s="25"/>
      <c r="M126" s="26"/>
    </row>
    <row r="127" spans="2:13" ht="15" customHeight="1">
      <c r="B127" s="9" t="s">
        <v>16</v>
      </c>
      <c r="C127" s="24">
        <v>942.73159999999996</v>
      </c>
      <c r="D127" s="25">
        <v>2868.5754737699999</v>
      </c>
      <c r="E127" s="25">
        <v>278.94151219999998</v>
      </c>
      <c r="F127" s="25">
        <v>843.07104062999997</v>
      </c>
      <c r="G127" s="25">
        <v>0.12764527000000001</v>
      </c>
      <c r="H127" s="25">
        <v>209.74917669999999</v>
      </c>
      <c r="I127" s="25">
        <v>0</v>
      </c>
      <c r="J127" s="25">
        <v>121.59905807</v>
      </c>
      <c r="K127" s="25">
        <v>78.753879999999995</v>
      </c>
      <c r="L127" s="25">
        <v>136.0459692</v>
      </c>
      <c r="M127" s="26">
        <v>419.27588026000001</v>
      </c>
    </row>
    <row r="128" spans="2:13" ht="15" customHeight="1">
      <c r="B128" s="9" t="s">
        <v>15</v>
      </c>
      <c r="C128" s="24">
        <v>944.38570000000004</v>
      </c>
      <c r="D128" s="25">
        <v>2866.97432918</v>
      </c>
      <c r="E128" s="25">
        <v>281.62757049999999</v>
      </c>
      <c r="F128" s="25">
        <v>1021.70173189</v>
      </c>
      <c r="G128" s="25">
        <v>0.12209396</v>
      </c>
      <c r="H128" s="25">
        <v>309.23864473999998</v>
      </c>
      <c r="I128" s="25">
        <v>0</v>
      </c>
      <c r="J128" s="25">
        <v>121.59905807</v>
      </c>
      <c r="K128" s="25">
        <v>99.744825000000006</v>
      </c>
      <c r="L128" s="25">
        <v>104.08085686</v>
      </c>
      <c r="M128" s="26">
        <v>445.72040329999999</v>
      </c>
    </row>
    <row r="129" spans="2:39" ht="15" customHeight="1">
      <c r="B129" s="9" t="s">
        <v>14</v>
      </c>
      <c r="C129" s="24">
        <v>947.28589999999997</v>
      </c>
      <c r="D129" s="25">
        <v>2918.0610987499999</v>
      </c>
      <c r="E129" s="25">
        <v>285.0155062</v>
      </c>
      <c r="F129" s="25">
        <v>1910.1309240400001</v>
      </c>
      <c r="G129" s="25">
        <v>0.96526951999999999</v>
      </c>
      <c r="H129" s="25">
        <v>267.87109749000001</v>
      </c>
      <c r="I129" s="25">
        <v>0</v>
      </c>
      <c r="J129" s="25">
        <v>121.16016596</v>
      </c>
      <c r="K129" s="25">
        <v>118.61511</v>
      </c>
      <c r="L129" s="25">
        <v>99.093852839999997</v>
      </c>
      <c r="M129" s="26">
        <v>442.24195632999999</v>
      </c>
    </row>
    <row r="130" spans="2:39" ht="15" customHeight="1">
      <c r="B130" s="9" t="s">
        <v>13</v>
      </c>
      <c r="C130" s="24">
        <v>956.46675000000005</v>
      </c>
      <c r="D130" s="25">
        <v>3145.0576041999998</v>
      </c>
      <c r="E130" s="25">
        <v>287.50595179999999</v>
      </c>
      <c r="F130" s="25">
        <v>1836.14818472</v>
      </c>
      <c r="G130" s="25">
        <v>0.12168564</v>
      </c>
      <c r="H130" s="25">
        <v>135.7163559</v>
      </c>
      <c r="I130" s="25">
        <v>0</v>
      </c>
      <c r="J130" s="25">
        <v>121.16016596</v>
      </c>
      <c r="K130" s="25">
        <v>118.92954</v>
      </c>
      <c r="L130" s="25">
        <v>103.09558023</v>
      </c>
      <c r="M130" s="26">
        <v>442.44777335000003</v>
      </c>
    </row>
    <row r="131" spans="2:39" ht="15" customHeight="1">
      <c r="B131" s="9" t="s">
        <v>12</v>
      </c>
      <c r="C131" s="24">
        <v>957.19944999999996</v>
      </c>
      <c r="D131" s="25">
        <v>3099.7606853299999</v>
      </c>
      <c r="E131" s="25">
        <v>284.65014530000002</v>
      </c>
      <c r="F131" s="25">
        <v>1760.99726857</v>
      </c>
      <c r="G131" s="25">
        <v>53.342755629999999</v>
      </c>
      <c r="H131" s="25">
        <v>184.21478501999999</v>
      </c>
      <c r="I131" s="25">
        <v>0</v>
      </c>
      <c r="J131" s="25">
        <v>121.16016596</v>
      </c>
      <c r="K131" s="25">
        <v>124.170165</v>
      </c>
      <c r="L131" s="25">
        <v>105.28776021</v>
      </c>
      <c r="M131" s="26">
        <v>443.31721123</v>
      </c>
    </row>
    <row r="132" spans="2:39" ht="15" customHeight="1">
      <c r="B132" s="9" t="s">
        <v>11</v>
      </c>
      <c r="C132" s="24">
        <v>966.34715000000006</v>
      </c>
      <c r="D132" s="25">
        <v>3528.6921433399998</v>
      </c>
      <c r="E132" s="25">
        <v>295.54576880000002</v>
      </c>
      <c r="F132" s="25">
        <v>1927.53569748</v>
      </c>
      <c r="G132" s="25">
        <v>10.712827470000001</v>
      </c>
      <c r="H132" s="25">
        <v>284.45161001999998</v>
      </c>
      <c r="I132" s="25">
        <v>0</v>
      </c>
      <c r="J132" s="25">
        <v>116.35197776</v>
      </c>
      <c r="K132" s="25">
        <v>147.92304999999999</v>
      </c>
      <c r="L132" s="25">
        <v>103.63066848</v>
      </c>
      <c r="M132" s="26">
        <v>444.06031279000001</v>
      </c>
    </row>
    <row r="133" spans="2:39" ht="15" customHeight="1">
      <c r="B133" s="9" t="s">
        <v>8</v>
      </c>
      <c r="C133" s="24">
        <v>971.37660000000005</v>
      </c>
      <c r="D133" s="25">
        <v>3487.2592404799998</v>
      </c>
      <c r="E133" s="25">
        <v>307.5126133</v>
      </c>
      <c r="F133" s="25">
        <v>1851.9521604700001</v>
      </c>
      <c r="G133" s="25">
        <v>55.282649370000001</v>
      </c>
      <c r="H133" s="25">
        <v>206.52787907999999</v>
      </c>
      <c r="I133" s="25">
        <v>0</v>
      </c>
      <c r="J133" s="25">
        <v>116.35197776</v>
      </c>
      <c r="K133" s="25">
        <v>139.42312999999999</v>
      </c>
      <c r="L133" s="25">
        <v>109.55007405000001</v>
      </c>
      <c r="M133" s="26">
        <v>445.43779474000002</v>
      </c>
    </row>
    <row r="134" spans="2:39" ht="15" customHeight="1">
      <c r="B134" s="9" t="s">
        <v>17</v>
      </c>
      <c r="C134" s="24">
        <v>970.06079999999997</v>
      </c>
      <c r="D134" s="25">
        <v>3694.6645494899999</v>
      </c>
      <c r="E134" s="25">
        <v>307.52387210000001</v>
      </c>
      <c r="F134" s="25">
        <v>1955.2696617700001</v>
      </c>
      <c r="G134" s="25">
        <v>64.075431069999993</v>
      </c>
      <c r="H134" s="25">
        <v>224.89334894000001</v>
      </c>
      <c r="I134" s="25">
        <v>0</v>
      </c>
      <c r="J134" s="25">
        <v>116.35197776</v>
      </c>
      <c r="K134" s="25">
        <v>138.211365</v>
      </c>
      <c r="L134" s="25">
        <v>112.81731434999999</v>
      </c>
      <c r="M134" s="26">
        <v>446.51083302000001</v>
      </c>
    </row>
    <row r="135" spans="2:39" ht="15" customHeight="1">
      <c r="B135" s="9" t="s">
        <v>18</v>
      </c>
      <c r="C135" s="24">
        <v>971.98689999999999</v>
      </c>
      <c r="D135" s="25">
        <v>3712.20197254</v>
      </c>
      <c r="E135" s="25">
        <v>301.87365089999997</v>
      </c>
      <c r="F135" s="25">
        <v>2033.1456068300001</v>
      </c>
      <c r="G135" s="25">
        <v>49.173357430000003</v>
      </c>
      <c r="H135" s="25">
        <v>183.66808499999999</v>
      </c>
      <c r="I135" s="25">
        <v>0</v>
      </c>
      <c r="J135" s="25">
        <v>114.18632015999999</v>
      </c>
      <c r="K135" s="25">
        <v>139.383895</v>
      </c>
      <c r="L135" s="25">
        <v>109.0032253</v>
      </c>
      <c r="M135" s="26">
        <v>447.59721473000002</v>
      </c>
    </row>
    <row r="136" spans="2:39" ht="15" customHeight="1">
      <c r="B136" s="9" t="s">
        <v>7</v>
      </c>
      <c r="C136" s="24">
        <v>974.95169999999996</v>
      </c>
      <c r="D136" s="25">
        <v>4036.1517457899999</v>
      </c>
      <c r="E136" s="25">
        <v>308.01637269999998</v>
      </c>
      <c r="F136" s="25">
        <v>2063.1474778000002</v>
      </c>
      <c r="G136" s="25">
        <v>18.276848749999999</v>
      </c>
      <c r="H136" s="25">
        <v>185.18855131000001</v>
      </c>
      <c r="I136" s="25">
        <v>0</v>
      </c>
      <c r="J136" s="25">
        <v>114.18632015999999</v>
      </c>
      <c r="K136" s="25">
        <v>141.85935000000001</v>
      </c>
      <c r="L136" s="25">
        <v>112.75472071</v>
      </c>
      <c r="M136" s="26">
        <v>447.85407173999999</v>
      </c>
    </row>
    <row r="137" spans="2:39" ht="15" customHeight="1">
      <c r="B137" s="9" t="s">
        <v>6</v>
      </c>
      <c r="C137" s="24">
        <v>973.28994999999998</v>
      </c>
      <c r="D137" s="25">
        <v>4183.3769969599998</v>
      </c>
      <c r="E137" s="25">
        <v>310.09628500000002</v>
      </c>
      <c r="F137" s="25">
        <v>1683.3041705800001</v>
      </c>
      <c r="G137" s="25">
        <v>18.272250509999999</v>
      </c>
      <c r="H137" s="25">
        <v>155.99007148999999</v>
      </c>
      <c r="I137" s="25">
        <v>0</v>
      </c>
      <c r="J137" s="25">
        <v>114.18632015999999</v>
      </c>
      <c r="K137" s="25">
        <v>148.13548</v>
      </c>
      <c r="L137" s="25">
        <v>108.86042887000001</v>
      </c>
      <c r="M137" s="26">
        <v>448.59499357999999</v>
      </c>
    </row>
    <row r="138" spans="2:39" ht="15" customHeight="1">
      <c r="B138" s="9" t="s">
        <v>5</v>
      </c>
      <c r="C138" s="24">
        <v>995.10860000000002</v>
      </c>
      <c r="D138" s="25">
        <v>4922.0795288600002</v>
      </c>
      <c r="E138" s="25">
        <v>316.1795065</v>
      </c>
      <c r="F138" s="25">
        <v>1628.7111044999999</v>
      </c>
      <c r="G138" s="25">
        <v>18.270854809999999</v>
      </c>
      <c r="H138" s="25">
        <v>140.79809492000001</v>
      </c>
      <c r="I138" s="25">
        <v>0</v>
      </c>
      <c r="J138" s="25">
        <v>113.29917438</v>
      </c>
      <c r="K138" s="25">
        <v>172.48188999999999</v>
      </c>
      <c r="L138" s="25">
        <v>154.51468879999999</v>
      </c>
      <c r="M138" s="26">
        <v>447.99835500000006</v>
      </c>
    </row>
    <row r="139" spans="2:39" ht="15" customHeight="1">
      <c r="B139" s="77">
        <v>2018</v>
      </c>
      <c r="M139" s="26"/>
    </row>
    <row r="140" spans="2:39" ht="15" customHeight="1">
      <c r="B140" s="9" t="s">
        <v>16</v>
      </c>
      <c r="C140" s="24">
        <v>975.01800000000003</v>
      </c>
      <c r="D140" s="25">
        <v>4244.55150245</v>
      </c>
      <c r="E140" s="25">
        <v>305.27648040000003</v>
      </c>
      <c r="F140" s="25">
        <v>1635.8212616999999</v>
      </c>
      <c r="G140" s="25">
        <v>7.7014504099999996</v>
      </c>
      <c r="H140" s="25">
        <v>125.80381964</v>
      </c>
      <c r="I140" s="25">
        <v>0</v>
      </c>
      <c r="J140" s="25">
        <v>113.29917438</v>
      </c>
      <c r="K140" s="25">
        <v>172.516955</v>
      </c>
      <c r="L140" s="25">
        <v>153.94602149999099</v>
      </c>
      <c r="M140" s="26">
        <v>448.09445496999996</v>
      </c>
    </row>
    <row r="141" spans="2:39" ht="15" customHeight="1">
      <c r="B141" s="9" t="s">
        <v>15</v>
      </c>
      <c r="C141" s="24">
        <v>975.26110000000006</v>
      </c>
      <c r="D141" s="25">
        <v>4148.4163786600002</v>
      </c>
      <c r="E141" s="25">
        <v>303.86805229999999</v>
      </c>
      <c r="F141" s="25">
        <v>1659.8555426400001</v>
      </c>
      <c r="G141" s="25">
        <v>7.3483049999999994E-2</v>
      </c>
      <c r="H141" s="25">
        <v>101.59457472</v>
      </c>
      <c r="I141" s="25">
        <v>0</v>
      </c>
      <c r="J141" s="25">
        <v>113.29917438</v>
      </c>
      <c r="K141" s="25">
        <v>187.448105</v>
      </c>
      <c r="L141" s="25">
        <v>126.34500063999999</v>
      </c>
      <c r="M141" s="26">
        <v>464.64331655000001</v>
      </c>
    </row>
    <row r="142" spans="2:39" ht="15" customHeight="1">
      <c r="B142" s="9" t="s">
        <v>14</v>
      </c>
      <c r="C142" s="24">
        <v>989.44169999999997</v>
      </c>
      <c r="D142" s="25">
        <v>4388.0919000000004</v>
      </c>
      <c r="E142" s="25">
        <v>301.82580000000002</v>
      </c>
      <c r="F142" s="25">
        <v>1541.0563999999999</v>
      </c>
      <c r="G142" s="25">
        <v>6.851</v>
      </c>
      <c r="H142" s="25">
        <v>123.86669999999999</v>
      </c>
      <c r="I142" s="25">
        <v>0</v>
      </c>
      <c r="J142" s="25">
        <v>112.5836</v>
      </c>
      <c r="K142" s="25">
        <v>224.0127</v>
      </c>
      <c r="L142" s="25">
        <v>85.618099999999998</v>
      </c>
      <c r="M142" s="26">
        <v>461.28489999999999</v>
      </c>
      <c r="O142" s="83"/>
      <c r="P142" s="83"/>
      <c r="Q142" s="83"/>
      <c r="R142" s="83"/>
      <c r="S142" s="83"/>
      <c r="T142" s="83"/>
      <c r="U142" s="83"/>
      <c r="V142" s="83"/>
      <c r="W142" s="83"/>
      <c r="X142" s="83"/>
      <c r="Y142" s="83"/>
      <c r="Z142" s="83"/>
      <c r="AB142" s="84"/>
      <c r="AC142" s="84"/>
      <c r="AD142" s="84"/>
      <c r="AE142" s="84"/>
      <c r="AF142" s="84"/>
      <c r="AG142" s="84"/>
      <c r="AH142" s="84"/>
      <c r="AI142" s="84"/>
      <c r="AJ142" s="84"/>
      <c r="AK142" s="84"/>
      <c r="AL142" s="84"/>
      <c r="AM142" s="84"/>
    </row>
    <row r="143" spans="2:39" ht="15" customHeight="1">
      <c r="B143" s="9" t="s">
        <v>13</v>
      </c>
      <c r="C143" s="24">
        <v>991.43830000000003</v>
      </c>
      <c r="D143" s="25">
        <v>3796.9270999999999</v>
      </c>
      <c r="E143" s="25">
        <v>296.42970000000003</v>
      </c>
      <c r="F143" s="25">
        <v>1495.2175</v>
      </c>
      <c r="G143" s="25">
        <v>8.0002999999999993</v>
      </c>
      <c r="H143" s="25">
        <v>139.80799999999999</v>
      </c>
      <c r="I143" s="25">
        <v>0</v>
      </c>
      <c r="J143" s="25">
        <v>112.5836</v>
      </c>
      <c r="K143" s="25">
        <v>219.2236</v>
      </c>
      <c r="L143" s="25">
        <v>91.224400000000003</v>
      </c>
      <c r="M143" s="26">
        <v>461.77640000000002</v>
      </c>
      <c r="O143" s="83"/>
      <c r="P143" s="83"/>
      <c r="Q143" s="83"/>
      <c r="R143" s="83"/>
      <c r="S143" s="83"/>
      <c r="T143" s="83"/>
      <c r="U143" s="83"/>
      <c r="V143" s="83"/>
      <c r="W143" s="83"/>
      <c r="X143" s="83"/>
      <c r="Y143" s="83"/>
      <c r="Z143" s="83"/>
      <c r="AB143" s="84"/>
      <c r="AC143" s="84"/>
      <c r="AD143" s="84"/>
      <c r="AE143" s="84"/>
      <c r="AF143" s="84"/>
      <c r="AG143" s="84"/>
      <c r="AH143" s="84"/>
      <c r="AI143" s="84"/>
      <c r="AJ143" s="84"/>
      <c r="AK143" s="84"/>
      <c r="AL143" s="84"/>
      <c r="AM143" s="84"/>
    </row>
    <row r="144" spans="2:39" ht="15" customHeight="1">
      <c r="B144" s="9" t="s">
        <v>90</v>
      </c>
      <c r="C144" s="24">
        <v>995.49030000000005</v>
      </c>
      <c r="D144" s="25">
        <v>3974.6242999999999</v>
      </c>
      <c r="E144" s="25">
        <v>304.31909999999999</v>
      </c>
      <c r="F144" s="25">
        <v>1461.1670999999999</v>
      </c>
      <c r="G144" s="25">
        <v>8.1920000000000002</v>
      </c>
      <c r="H144" s="25">
        <v>170.50190000000001</v>
      </c>
      <c r="I144" s="25">
        <v>0</v>
      </c>
      <c r="J144" s="25">
        <v>112.5836</v>
      </c>
      <c r="K144" s="25">
        <v>224.5129</v>
      </c>
      <c r="L144" s="25">
        <v>92.127799999999993</v>
      </c>
      <c r="M144" s="26">
        <v>462.39359999999999</v>
      </c>
      <c r="O144" s="83"/>
      <c r="P144" s="83"/>
      <c r="Q144" s="83"/>
      <c r="R144" s="83"/>
      <c r="S144" s="83"/>
      <c r="T144" s="83"/>
      <c r="U144" s="83"/>
      <c r="V144" s="83"/>
      <c r="W144" s="83"/>
      <c r="X144" s="83"/>
      <c r="Y144" s="83"/>
      <c r="Z144" s="83"/>
      <c r="AB144" s="84"/>
      <c r="AC144" s="84"/>
      <c r="AD144" s="84"/>
      <c r="AE144" s="84"/>
      <c r="AF144" s="84"/>
      <c r="AG144" s="84"/>
      <c r="AH144" s="84"/>
      <c r="AI144" s="84"/>
      <c r="AJ144" s="84"/>
      <c r="AK144" s="84"/>
      <c r="AL144" s="84"/>
      <c r="AM144" s="84"/>
    </row>
    <row r="145" spans="2:39" ht="15" customHeight="1">
      <c r="B145" s="9" t="s">
        <v>11</v>
      </c>
      <c r="C145" s="24">
        <v>1004.30135</v>
      </c>
      <c r="D145" s="25">
        <v>4493.0931565999999</v>
      </c>
      <c r="E145" s="25">
        <v>303.65041179999997</v>
      </c>
      <c r="F145" s="25">
        <v>1938.57369896</v>
      </c>
      <c r="G145" s="25">
        <v>7.9955032099999999</v>
      </c>
      <c r="H145" s="25">
        <v>261.59662566999998</v>
      </c>
      <c r="I145" s="25">
        <v>0</v>
      </c>
      <c r="J145" s="25">
        <v>115.18807305999999</v>
      </c>
      <c r="K145" s="25">
        <v>239.98885999999999</v>
      </c>
      <c r="L145" s="25">
        <v>93.453744979999996</v>
      </c>
      <c r="M145" s="26">
        <v>462.68676204000002</v>
      </c>
      <c r="O145" s="83"/>
      <c r="P145" s="83"/>
      <c r="Q145" s="83"/>
      <c r="R145" s="83"/>
      <c r="S145" s="83"/>
      <c r="T145" s="83"/>
      <c r="U145" s="83"/>
      <c r="V145" s="83"/>
      <c r="W145" s="83"/>
      <c r="X145" s="83"/>
      <c r="Y145" s="83"/>
      <c r="Z145" s="83"/>
      <c r="AB145" s="87"/>
      <c r="AC145" s="87"/>
      <c r="AD145" s="87"/>
      <c r="AE145" s="87"/>
      <c r="AF145" s="87"/>
      <c r="AG145" s="87"/>
      <c r="AH145" s="87"/>
      <c r="AI145" s="87"/>
      <c r="AJ145" s="87"/>
      <c r="AK145" s="87"/>
      <c r="AL145" s="87"/>
      <c r="AM145" s="84"/>
    </row>
    <row r="146" spans="2:39" ht="15" customHeight="1">
      <c r="B146" s="9" t="s">
        <v>8</v>
      </c>
      <c r="C146" s="24">
        <v>1011.0742</v>
      </c>
      <c r="D146" s="25">
        <v>4017.3229000000001</v>
      </c>
      <c r="E146" s="25">
        <v>293.51920000000001</v>
      </c>
      <c r="F146" s="25">
        <v>1645.1093000000001</v>
      </c>
      <c r="G146" s="25">
        <v>7.5499999999999998E-2</v>
      </c>
      <c r="H146" s="25">
        <v>207.93899999999999</v>
      </c>
      <c r="I146" s="25">
        <v>0</v>
      </c>
      <c r="J146" s="25">
        <v>115.18810000000001</v>
      </c>
      <c r="K146" s="25">
        <v>243.88759999999999</v>
      </c>
      <c r="L146" s="25">
        <v>98.555199999999999</v>
      </c>
      <c r="M146" s="26">
        <v>463.56659999999999</v>
      </c>
      <c r="O146" s="83"/>
      <c r="P146" s="83"/>
      <c r="Q146" s="83"/>
      <c r="R146" s="83"/>
      <c r="S146" s="83"/>
      <c r="T146" s="83"/>
      <c r="U146" s="83"/>
      <c r="V146" s="83"/>
      <c r="W146" s="83"/>
      <c r="X146" s="83"/>
      <c r="Y146" s="83"/>
      <c r="Z146" s="83"/>
      <c r="AB146" s="84"/>
      <c r="AC146" s="84"/>
      <c r="AD146" s="84"/>
      <c r="AE146" s="84"/>
      <c r="AF146" s="84"/>
      <c r="AG146" s="84"/>
      <c r="AH146" s="84"/>
      <c r="AI146" s="84"/>
      <c r="AJ146" s="84"/>
      <c r="AK146" s="84"/>
      <c r="AL146" s="84"/>
      <c r="AM146" s="84"/>
    </row>
    <row r="147" spans="2:39" ht="15" customHeight="1">
      <c r="B147" s="9" t="s">
        <v>17</v>
      </c>
      <c r="C147" s="24">
        <v>1014.0619</v>
      </c>
      <c r="D147" s="25">
        <v>4066.6086</v>
      </c>
      <c r="E147" s="25">
        <v>302.39019999999999</v>
      </c>
      <c r="F147" s="25">
        <v>1587.2403999999999</v>
      </c>
      <c r="G147" s="25">
        <v>7.2099999999999997E-2</v>
      </c>
      <c r="H147" s="25">
        <v>223.4247</v>
      </c>
      <c r="I147" s="25">
        <v>0</v>
      </c>
      <c r="J147" s="25">
        <v>115.18810000000001</v>
      </c>
      <c r="K147" s="25">
        <v>238.36670000000001</v>
      </c>
      <c r="L147" s="25">
        <v>100.6352</v>
      </c>
      <c r="M147" s="26">
        <v>465.07760000000002</v>
      </c>
      <c r="O147" s="83"/>
      <c r="P147" s="83"/>
      <c r="Q147" s="83"/>
      <c r="R147" s="83"/>
      <c r="S147" s="83"/>
      <c r="T147" s="83"/>
      <c r="U147" s="83"/>
      <c r="V147" s="83"/>
      <c r="W147" s="83"/>
      <c r="X147" s="83"/>
      <c r="Y147" s="83"/>
      <c r="Z147" s="83"/>
      <c r="AB147" s="84"/>
      <c r="AC147" s="84"/>
      <c r="AD147" s="84"/>
      <c r="AE147" s="84"/>
      <c r="AF147" s="84"/>
      <c r="AG147" s="84"/>
      <c r="AH147" s="84"/>
      <c r="AI147" s="84"/>
      <c r="AJ147" s="84"/>
      <c r="AK147" s="84"/>
      <c r="AL147" s="84"/>
      <c r="AM147" s="84"/>
    </row>
    <row r="148" spans="2:39" ht="15" customHeight="1">
      <c r="B148" s="9" t="s">
        <v>18</v>
      </c>
      <c r="C148" s="24">
        <v>1015.6081</v>
      </c>
      <c r="D148" s="25">
        <v>4695.6535999999996</v>
      </c>
      <c r="E148" s="25">
        <v>310.97329999999999</v>
      </c>
      <c r="F148" s="25">
        <v>1588.9204</v>
      </c>
      <c r="G148" s="25">
        <v>7.1599999999999997E-2</v>
      </c>
      <c r="H148" s="25">
        <v>232.3023</v>
      </c>
      <c r="I148" s="25">
        <v>0</v>
      </c>
      <c r="J148" s="25">
        <v>114.9782</v>
      </c>
      <c r="K148" s="25">
        <v>248.8734</v>
      </c>
      <c r="L148" s="25">
        <v>104.1827</v>
      </c>
      <c r="M148" s="26">
        <v>465.93490000000003</v>
      </c>
      <c r="O148" s="83"/>
      <c r="P148" s="83"/>
      <c r="Q148" s="83"/>
      <c r="R148" s="83"/>
      <c r="S148" s="83"/>
      <c r="T148" s="83"/>
      <c r="U148" s="83"/>
      <c r="V148" s="83"/>
      <c r="W148" s="83"/>
      <c r="X148" s="83"/>
      <c r="Y148" s="83"/>
      <c r="Z148" s="83"/>
      <c r="AB148" s="84"/>
      <c r="AC148" s="84"/>
      <c r="AD148" s="84"/>
      <c r="AE148" s="84"/>
      <c r="AF148" s="84"/>
      <c r="AG148" s="84"/>
      <c r="AH148" s="84"/>
      <c r="AI148" s="84"/>
      <c r="AJ148" s="84"/>
      <c r="AK148" s="84"/>
      <c r="AL148" s="84"/>
      <c r="AM148" s="84"/>
    </row>
    <row r="149" spans="2:39" ht="15" customHeight="1">
      <c r="B149" s="9" t="s">
        <v>7</v>
      </c>
      <c r="C149" s="24">
        <v>1019.7255</v>
      </c>
      <c r="D149" s="25">
        <v>4209.5389999999998</v>
      </c>
      <c r="E149" s="25">
        <v>314.28530000000001</v>
      </c>
      <c r="F149" s="25">
        <v>1501.8028999999999</v>
      </c>
      <c r="G149" s="25">
        <v>7.2400000000000006E-2</v>
      </c>
      <c r="H149" s="25">
        <v>273.30529999999999</v>
      </c>
      <c r="I149" s="25">
        <v>0</v>
      </c>
      <c r="J149" s="25">
        <v>114.9782</v>
      </c>
      <c r="K149" s="25">
        <v>243.09399999999999</v>
      </c>
      <c r="L149" s="25">
        <v>108.31180000000001</v>
      </c>
      <c r="M149" s="26">
        <v>466.24950000000001</v>
      </c>
      <c r="O149" s="83"/>
      <c r="P149" s="83"/>
      <c r="Q149" s="83"/>
      <c r="R149" s="83"/>
      <c r="S149" s="83"/>
      <c r="T149" s="83"/>
      <c r="U149" s="83"/>
      <c r="V149" s="83"/>
      <c r="W149" s="83"/>
      <c r="X149" s="83"/>
      <c r="Y149" s="83"/>
      <c r="Z149" s="83"/>
      <c r="AB149" s="84"/>
      <c r="AC149" s="84"/>
      <c r="AD149" s="84"/>
      <c r="AE149" s="84"/>
      <c r="AF149" s="84"/>
      <c r="AG149" s="84"/>
      <c r="AH149" s="84"/>
      <c r="AI149" s="84"/>
      <c r="AJ149" s="84"/>
      <c r="AK149" s="84"/>
      <c r="AL149" s="84"/>
      <c r="AM149" s="84"/>
    </row>
    <row r="150" spans="2:39" ht="15" customHeight="1">
      <c r="B150" s="9" t="s">
        <v>6</v>
      </c>
      <c r="C150" s="24">
        <v>1022.7855</v>
      </c>
      <c r="D150" s="25">
        <v>4473.2572</v>
      </c>
      <c r="E150" s="25">
        <v>311.89350000000002</v>
      </c>
      <c r="F150" s="25">
        <v>1346.6042</v>
      </c>
      <c r="G150" s="25">
        <v>7.0699999999999999E-2</v>
      </c>
      <c r="H150" s="25">
        <v>350.01979999999998</v>
      </c>
      <c r="I150" s="25">
        <v>0</v>
      </c>
      <c r="J150" s="25">
        <v>114.9782</v>
      </c>
      <c r="K150" s="25">
        <v>255.43559999999999</v>
      </c>
      <c r="L150" s="25">
        <v>110.584</v>
      </c>
      <c r="M150" s="26">
        <v>466.20030000000003</v>
      </c>
      <c r="O150" s="83"/>
      <c r="P150" s="83"/>
      <c r="Q150" s="83"/>
      <c r="R150" s="83"/>
      <c r="S150" s="83"/>
      <c r="T150" s="83"/>
      <c r="U150" s="83"/>
      <c r="V150" s="83"/>
      <c r="W150" s="83"/>
      <c r="X150" s="83"/>
      <c r="Y150" s="83"/>
      <c r="Z150" s="83"/>
      <c r="AB150" s="84"/>
      <c r="AC150" s="84"/>
      <c r="AD150" s="84"/>
      <c r="AE150" s="84"/>
      <c r="AF150" s="84"/>
      <c r="AG150" s="84"/>
      <c r="AH150" s="84"/>
      <c r="AI150" s="84"/>
      <c r="AJ150" s="84"/>
      <c r="AK150" s="84"/>
      <c r="AL150" s="84"/>
      <c r="AM150" s="84"/>
    </row>
    <row r="151" spans="2:39" ht="15" customHeight="1">
      <c r="B151" s="9" t="s">
        <v>5</v>
      </c>
      <c r="C151" s="24">
        <v>1046.4639</v>
      </c>
      <c r="D151" s="25">
        <v>5265.2421999999997</v>
      </c>
      <c r="E151" s="25">
        <v>314.20209999999997</v>
      </c>
      <c r="F151" s="25">
        <v>1304.4798000000001</v>
      </c>
      <c r="G151" s="25">
        <v>7.1599999999999997E-2</v>
      </c>
      <c r="H151" s="25">
        <v>279.2747</v>
      </c>
      <c r="I151" s="25">
        <v>0</v>
      </c>
      <c r="J151" s="25">
        <v>115.95140000000001</v>
      </c>
      <c r="K151" s="25">
        <v>287.25349999999997</v>
      </c>
      <c r="L151" s="25">
        <v>98.971900000000005</v>
      </c>
      <c r="M151" s="26">
        <v>461.86329999999998</v>
      </c>
      <c r="O151" s="83"/>
      <c r="P151" s="83"/>
      <c r="Q151" s="83"/>
      <c r="R151" s="83"/>
      <c r="S151" s="83"/>
      <c r="T151" s="83"/>
      <c r="U151" s="83"/>
      <c r="V151" s="83"/>
      <c r="W151" s="83"/>
      <c r="X151" s="83"/>
      <c r="Y151" s="83"/>
      <c r="Z151" s="83"/>
      <c r="AB151" s="84"/>
      <c r="AC151" s="84"/>
      <c r="AD151" s="84"/>
      <c r="AE151" s="84"/>
      <c r="AF151" s="84"/>
      <c r="AG151" s="84"/>
      <c r="AH151" s="84"/>
      <c r="AI151" s="84"/>
      <c r="AJ151" s="84"/>
      <c r="AK151" s="84"/>
      <c r="AL151" s="84"/>
      <c r="AM151" s="84"/>
    </row>
    <row r="152" spans="2:39" ht="15" customHeight="1">
      <c r="B152" s="77">
        <v>2019</v>
      </c>
      <c r="C152" s="24"/>
      <c r="D152" s="25"/>
      <c r="E152" s="25"/>
      <c r="F152" s="25"/>
      <c r="G152" s="25"/>
      <c r="H152" s="25"/>
      <c r="I152" s="25"/>
      <c r="J152" s="25"/>
      <c r="K152" s="25"/>
      <c r="L152" s="25"/>
      <c r="M152" s="26"/>
      <c r="AB152" s="84"/>
      <c r="AC152" s="84"/>
      <c r="AD152" s="84"/>
      <c r="AE152" s="84"/>
      <c r="AF152" s="84"/>
      <c r="AG152" s="84"/>
      <c r="AH152" s="84"/>
      <c r="AI152" s="84"/>
      <c r="AJ152" s="84"/>
      <c r="AK152" s="84"/>
      <c r="AL152" s="84"/>
      <c r="AM152" s="84"/>
    </row>
    <row r="153" spans="2:39" ht="15" customHeight="1">
      <c r="B153" s="9" t="s">
        <v>72</v>
      </c>
      <c r="C153" s="24">
        <v>1166.354</v>
      </c>
      <c r="D153" s="25">
        <v>4664.1632</v>
      </c>
      <c r="E153" s="25">
        <v>302.6191</v>
      </c>
      <c r="F153" s="25">
        <v>1452.5840000000001</v>
      </c>
      <c r="G153" s="25">
        <v>7.1800000000000003E-2</v>
      </c>
      <c r="H153" s="25">
        <v>258.82589999999999</v>
      </c>
      <c r="I153" s="25">
        <v>0</v>
      </c>
      <c r="J153" s="25">
        <v>115.95140000000001</v>
      </c>
      <c r="K153" s="25">
        <v>151.33279999999999</v>
      </c>
      <c r="L153" s="25">
        <v>92.749600000000001</v>
      </c>
      <c r="M153" s="26">
        <v>461.83350000000002</v>
      </c>
      <c r="O153" s="83"/>
      <c r="P153" s="83"/>
      <c r="Q153" s="83"/>
      <c r="R153" s="83"/>
      <c r="S153" s="83"/>
      <c r="T153" s="83"/>
      <c r="U153" s="83"/>
      <c r="V153" s="83"/>
      <c r="W153" s="83"/>
      <c r="X153" s="83"/>
      <c r="Y153" s="83"/>
      <c r="Z153" s="83"/>
      <c r="AB153" s="84"/>
      <c r="AC153" s="84"/>
      <c r="AD153" s="84"/>
      <c r="AE153" s="84"/>
      <c r="AF153" s="84"/>
      <c r="AG153" s="84"/>
      <c r="AH153" s="84"/>
      <c r="AI153" s="84"/>
      <c r="AJ153" s="84"/>
      <c r="AK153" s="84"/>
      <c r="AL153" s="84"/>
      <c r="AM153" s="84"/>
    </row>
    <row r="154" spans="2:39" ht="15" customHeight="1">
      <c r="B154" s="9" t="s">
        <v>74</v>
      </c>
      <c r="C154" s="24">
        <v>1168.3969</v>
      </c>
      <c r="D154" s="25">
        <v>4416.6583000000001</v>
      </c>
      <c r="E154" s="25">
        <v>306.47820000000002</v>
      </c>
      <c r="F154" s="25">
        <v>1574.6066000000001</v>
      </c>
      <c r="G154" s="25">
        <v>6.9800000000000001E-2</v>
      </c>
      <c r="H154" s="25">
        <v>328.20519999999999</v>
      </c>
      <c r="I154" s="25">
        <v>0</v>
      </c>
      <c r="J154" s="25">
        <v>115.95140000000001</v>
      </c>
      <c r="K154" s="25">
        <v>172.97919999999999</v>
      </c>
      <c r="L154" s="25">
        <v>92.339699999999993</v>
      </c>
      <c r="M154" s="26">
        <v>461.733</v>
      </c>
      <c r="O154" s="83"/>
      <c r="P154" s="83"/>
      <c r="Q154" s="83"/>
      <c r="R154" s="83"/>
      <c r="S154" s="83"/>
      <c r="T154" s="83"/>
      <c r="U154" s="83"/>
      <c r="V154" s="83"/>
      <c r="W154" s="83"/>
      <c r="X154" s="83"/>
      <c r="Y154" s="83"/>
      <c r="Z154" s="83"/>
      <c r="AB154" s="84"/>
      <c r="AC154" s="84"/>
      <c r="AD154" s="84"/>
      <c r="AE154" s="84"/>
      <c r="AF154" s="84"/>
      <c r="AG154" s="84"/>
      <c r="AH154" s="84"/>
      <c r="AI154" s="84"/>
      <c r="AJ154" s="84"/>
      <c r="AK154" s="84"/>
      <c r="AL154" s="84"/>
      <c r="AM154" s="84"/>
    </row>
    <row r="155" spans="2:39" ht="15" customHeight="1">
      <c r="B155" s="9" t="s">
        <v>75</v>
      </c>
      <c r="C155" s="24">
        <v>1173.5201</v>
      </c>
      <c r="D155" s="25">
        <v>4690.9803000000002</v>
      </c>
      <c r="E155" s="25">
        <v>302.77769999999998</v>
      </c>
      <c r="F155" s="25">
        <v>1336.0256999999999</v>
      </c>
      <c r="G155" s="25">
        <v>4.2476000000000003</v>
      </c>
      <c r="H155" s="25">
        <v>292.46780000000001</v>
      </c>
      <c r="I155" s="25">
        <v>0</v>
      </c>
      <c r="J155" s="25">
        <v>117.8976</v>
      </c>
      <c r="K155" s="25">
        <v>192.59870000000001</v>
      </c>
      <c r="L155" s="25">
        <v>60.766800000000003</v>
      </c>
      <c r="M155" s="26">
        <v>474.08449999999999</v>
      </c>
      <c r="O155" s="83"/>
      <c r="P155" s="83"/>
      <c r="Q155" s="83"/>
      <c r="R155" s="83"/>
      <c r="S155" s="83"/>
      <c r="T155" s="83"/>
      <c r="U155" s="83"/>
      <c r="V155" s="83"/>
      <c r="W155" s="83"/>
      <c r="X155" s="83"/>
      <c r="Y155" s="83"/>
      <c r="Z155" s="83"/>
      <c r="AB155" s="84"/>
      <c r="AC155" s="84"/>
      <c r="AD155" s="84"/>
      <c r="AE155" s="84"/>
      <c r="AF155" s="84"/>
      <c r="AG155" s="84"/>
      <c r="AH155" s="84"/>
      <c r="AI155" s="84"/>
      <c r="AJ155" s="84"/>
      <c r="AK155" s="84"/>
      <c r="AL155" s="84"/>
      <c r="AM155" s="84"/>
    </row>
    <row r="156" spans="2:39" ht="15" customHeight="1">
      <c r="B156" s="9" t="s">
        <v>22</v>
      </c>
      <c r="C156" s="24">
        <v>1186.1605999999999</v>
      </c>
      <c r="D156" s="25">
        <v>4539.7309999999998</v>
      </c>
      <c r="E156" s="25">
        <v>309.71910000000003</v>
      </c>
      <c r="F156" s="25">
        <v>1360.5931</v>
      </c>
      <c r="G156" s="25">
        <v>1.3415999999999999</v>
      </c>
      <c r="H156" s="25">
        <v>328.5994</v>
      </c>
      <c r="I156" s="25">
        <v>188.53809999999999</v>
      </c>
      <c r="J156" s="25">
        <v>117.8976</v>
      </c>
      <c r="K156" s="25">
        <v>203.3031</v>
      </c>
      <c r="L156" s="25">
        <v>67.482200000000006</v>
      </c>
      <c r="M156" s="26">
        <v>474.20729999999998</v>
      </c>
      <c r="O156" s="83"/>
      <c r="P156" s="83"/>
      <c r="Q156" s="83"/>
      <c r="R156" s="83"/>
      <c r="S156" s="83"/>
      <c r="T156" s="83"/>
      <c r="U156" s="83"/>
      <c r="V156" s="83"/>
      <c r="W156" s="83"/>
      <c r="X156" s="83"/>
      <c r="Y156" s="83"/>
      <c r="Z156" s="83"/>
      <c r="AB156" s="84"/>
      <c r="AC156" s="84"/>
      <c r="AD156" s="84"/>
      <c r="AE156" s="84"/>
      <c r="AF156" s="84"/>
      <c r="AG156" s="84"/>
      <c r="AH156" s="84"/>
      <c r="AI156" s="84"/>
      <c r="AJ156" s="84"/>
      <c r="AK156" s="84"/>
      <c r="AL156" s="84"/>
      <c r="AM156" s="84"/>
    </row>
    <row r="157" spans="2:39" ht="15" customHeight="1">
      <c r="B157" s="9" t="s">
        <v>23</v>
      </c>
      <c r="C157" s="24">
        <v>1188.0762</v>
      </c>
      <c r="D157" s="25">
        <v>4497.7439999999997</v>
      </c>
      <c r="E157" s="25">
        <v>300.55189999999999</v>
      </c>
      <c r="F157" s="25">
        <v>1349.9580000000001</v>
      </c>
      <c r="G157" s="25">
        <v>7.1300000000000002E-2</v>
      </c>
      <c r="H157" s="25">
        <v>350.77550000000002</v>
      </c>
      <c r="I157" s="25">
        <v>10.6813</v>
      </c>
      <c r="J157" s="25">
        <v>117.8976</v>
      </c>
      <c r="K157" s="25">
        <v>204.49109999999999</v>
      </c>
      <c r="L157" s="25">
        <v>72.011799999999994</v>
      </c>
      <c r="M157" s="26">
        <v>474.70179999999999</v>
      </c>
      <c r="O157" s="83"/>
      <c r="P157" s="83"/>
      <c r="Q157" s="83"/>
      <c r="R157" s="83"/>
      <c r="S157" s="83"/>
      <c r="T157" s="83"/>
      <c r="U157" s="83"/>
      <c r="V157" s="83"/>
      <c r="W157" s="83"/>
      <c r="X157" s="83"/>
      <c r="Y157" s="83"/>
      <c r="Z157" s="83"/>
      <c r="AB157" s="84"/>
      <c r="AC157" s="84"/>
      <c r="AD157" s="84"/>
      <c r="AE157" s="84"/>
      <c r="AF157" s="84"/>
      <c r="AG157" s="84"/>
      <c r="AH157" s="84"/>
      <c r="AI157" s="84"/>
      <c r="AJ157" s="84"/>
      <c r="AK157" s="84"/>
      <c r="AL157" s="84"/>
      <c r="AM157" s="84"/>
    </row>
    <row r="158" spans="2:39" ht="15" customHeight="1">
      <c r="B158" s="9" t="s">
        <v>11</v>
      </c>
      <c r="C158" s="24">
        <v>1195.9467</v>
      </c>
      <c r="D158" s="25">
        <v>5134.7326999999996</v>
      </c>
      <c r="E158" s="25">
        <v>304.25420000000003</v>
      </c>
      <c r="F158" s="25">
        <v>1556.3335</v>
      </c>
      <c r="G158" s="25">
        <v>7.1999999999999995E-2</v>
      </c>
      <c r="H158" s="25">
        <v>434.13369999999998</v>
      </c>
      <c r="I158" s="25">
        <v>17.9605</v>
      </c>
      <c r="J158" s="25">
        <v>116.5427</v>
      </c>
      <c r="K158" s="25">
        <v>226.4752</v>
      </c>
      <c r="L158" s="25">
        <v>75.362799999999993</v>
      </c>
      <c r="M158" s="26">
        <v>478.2998</v>
      </c>
      <c r="O158" s="83"/>
      <c r="P158" s="83"/>
      <c r="Q158" s="83"/>
      <c r="R158" s="83"/>
      <c r="S158" s="83"/>
      <c r="T158" s="83"/>
      <c r="U158" s="83"/>
      <c r="V158" s="83"/>
      <c r="W158" s="83"/>
      <c r="X158" s="83"/>
      <c r="Y158" s="83"/>
      <c r="Z158" s="83"/>
      <c r="AB158" s="84"/>
      <c r="AC158" s="84"/>
      <c r="AD158" s="84"/>
      <c r="AE158" s="84"/>
      <c r="AF158" s="84"/>
      <c r="AG158" s="84"/>
      <c r="AH158" s="84"/>
      <c r="AI158" s="84"/>
      <c r="AJ158" s="84"/>
      <c r="AK158" s="84"/>
      <c r="AL158" s="84"/>
      <c r="AM158" s="84"/>
    </row>
    <row r="159" spans="2:39" ht="15" customHeight="1">
      <c r="B159" s="9" t="s">
        <v>92</v>
      </c>
      <c r="C159" s="24">
        <v>1206.3812</v>
      </c>
      <c r="D159" s="25">
        <v>4607.1710000000003</v>
      </c>
      <c r="E159" s="25">
        <v>302.84449999999998</v>
      </c>
      <c r="F159" s="25">
        <v>1480.2453</v>
      </c>
      <c r="G159" s="25">
        <v>0.64180000000000004</v>
      </c>
      <c r="H159" s="25">
        <v>375.73500000000001</v>
      </c>
      <c r="I159" s="25">
        <v>18.016999999999999</v>
      </c>
      <c r="J159" s="25">
        <v>116.5427</v>
      </c>
      <c r="K159" s="25">
        <v>216.49709999999999</v>
      </c>
      <c r="L159" s="25">
        <v>80.956599999999995</v>
      </c>
      <c r="M159" s="26">
        <v>478.54270000000002</v>
      </c>
      <c r="O159" s="83"/>
      <c r="P159" s="83"/>
      <c r="Q159" s="83"/>
      <c r="R159" s="83"/>
      <c r="S159" s="83"/>
      <c r="T159" s="83"/>
      <c r="U159" s="83"/>
      <c r="V159" s="83"/>
      <c r="W159" s="83"/>
      <c r="X159" s="83"/>
      <c r="Y159" s="83"/>
      <c r="Z159" s="83"/>
      <c r="AB159" s="84"/>
      <c r="AC159" s="84"/>
      <c r="AD159" s="84"/>
      <c r="AE159" s="84"/>
      <c r="AF159" s="84"/>
      <c r="AG159" s="84"/>
      <c r="AH159" s="84"/>
      <c r="AI159" s="84"/>
      <c r="AJ159" s="84"/>
      <c r="AK159" s="84"/>
      <c r="AL159" s="84"/>
      <c r="AM159" s="84"/>
    </row>
    <row r="160" spans="2:39" ht="15" customHeight="1">
      <c r="B160" s="9" t="s">
        <v>93</v>
      </c>
      <c r="C160" s="24">
        <v>1206.9775999999999</v>
      </c>
      <c r="D160" s="25">
        <v>4622.8108000000002</v>
      </c>
      <c r="E160" s="25">
        <v>301.1232</v>
      </c>
      <c r="F160" s="25">
        <v>1539.5322000000001</v>
      </c>
      <c r="G160" s="25">
        <v>7.1199999999999999E-2</v>
      </c>
      <c r="H160" s="25">
        <v>370.17919999999998</v>
      </c>
      <c r="I160" s="25">
        <v>18.016999999999999</v>
      </c>
      <c r="J160" s="25">
        <v>116.5427</v>
      </c>
      <c r="K160" s="25">
        <v>215.589</v>
      </c>
      <c r="L160" s="25">
        <v>86.670100000000005</v>
      </c>
      <c r="M160" s="26">
        <v>479.59249999999997</v>
      </c>
      <c r="O160" s="83"/>
      <c r="P160" s="83"/>
      <c r="Q160" s="83"/>
      <c r="R160" s="83"/>
      <c r="S160" s="83"/>
      <c r="T160" s="83"/>
      <c r="U160" s="83"/>
      <c r="V160" s="83"/>
      <c r="W160" s="83"/>
      <c r="X160" s="83"/>
      <c r="Y160" s="83"/>
      <c r="Z160" s="83"/>
      <c r="AB160" s="84"/>
      <c r="AC160" s="84"/>
      <c r="AD160" s="84"/>
      <c r="AE160" s="84"/>
      <c r="AF160" s="84"/>
      <c r="AG160" s="84"/>
      <c r="AH160" s="84"/>
      <c r="AI160" s="84"/>
      <c r="AJ160" s="84"/>
      <c r="AK160" s="84"/>
      <c r="AL160" s="84"/>
      <c r="AM160" s="84"/>
    </row>
    <row r="161" spans="2:39" ht="15" customHeight="1">
      <c r="B161" s="9" t="s">
        <v>94</v>
      </c>
      <c r="C161" s="24">
        <v>1208.8777</v>
      </c>
      <c r="D161" s="25">
        <v>5310.9679999999998</v>
      </c>
      <c r="E161" s="25">
        <v>303.98020000000002</v>
      </c>
      <c r="F161" s="25">
        <v>1365.7104999999999</v>
      </c>
      <c r="G161" s="25">
        <v>7.46E-2</v>
      </c>
      <c r="H161" s="25">
        <v>349.47399999999999</v>
      </c>
      <c r="I161" s="25">
        <v>9.1836000000000002</v>
      </c>
      <c r="J161" s="25">
        <v>119.3095</v>
      </c>
      <c r="K161" s="25">
        <v>215.4342</v>
      </c>
      <c r="L161" s="25">
        <v>99.406999999999996</v>
      </c>
      <c r="M161" s="26">
        <v>483.48250000000002</v>
      </c>
      <c r="O161" s="83"/>
      <c r="P161" s="83"/>
      <c r="Q161" s="83"/>
      <c r="R161" s="83"/>
      <c r="S161" s="83"/>
      <c r="T161" s="83"/>
      <c r="U161" s="83"/>
      <c r="V161" s="83"/>
      <c r="W161" s="83"/>
      <c r="X161" s="83"/>
      <c r="Y161" s="83"/>
      <c r="Z161" s="83"/>
      <c r="AB161" s="84"/>
      <c r="AC161" s="84"/>
      <c r="AD161" s="84"/>
      <c r="AE161" s="84"/>
      <c r="AF161" s="84"/>
      <c r="AG161" s="84"/>
      <c r="AH161" s="84"/>
      <c r="AI161" s="84"/>
      <c r="AJ161" s="84"/>
      <c r="AK161" s="84"/>
      <c r="AL161" s="84"/>
      <c r="AM161" s="84"/>
    </row>
    <row r="162" spans="2:39" ht="15" customHeight="1">
      <c r="B162" s="9" t="s">
        <v>95</v>
      </c>
      <c r="C162" s="24">
        <v>1214.5172</v>
      </c>
      <c r="D162" s="25">
        <v>5198.7946000000002</v>
      </c>
      <c r="E162" s="25">
        <v>297.0822</v>
      </c>
      <c r="F162" s="25">
        <v>1315.1243999999999</v>
      </c>
      <c r="G162" s="25">
        <v>7.46E-2</v>
      </c>
      <c r="H162" s="25">
        <v>329.77710000000002</v>
      </c>
      <c r="I162" s="25">
        <v>9.1836000000000002</v>
      </c>
      <c r="J162" s="25">
        <v>119.3095</v>
      </c>
      <c r="K162" s="25">
        <v>219.2252</v>
      </c>
      <c r="L162" s="25">
        <v>106.6618</v>
      </c>
      <c r="M162" s="26">
        <v>483.7799</v>
      </c>
      <c r="O162" s="83"/>
      <c r="P162" s="83"/>
      <c r="Q162" s="83"/>
      <c r="R162" s="83"/>
      <c r="S162" s="83"/>
      <c r="T162" s="83"/>
      <c r="U162" s="83"/>
      <c r="V162" s="83"/>
      <c r="W162" s="83"/>
      <c r="X162" s="83"/>
      <c r="Y162" s="83"/>
      <c r="Z162" s="83"/>
      <c r="AB162" s="84"/>
      <c r="AC162" s="84"/>
      <c r="AD162" s="84"/>
      <c r="AE162" s="84"/>
      <c r="AF162" s="84"/>
      <c r="AG162" s="84"/>
      <c r="AH162" s="84"/>
      <c r="AI162" s="84"/>
      <c r="AJ162" s="84"/>
      <c r="AK162" s="84"/>
      <c r="AL162" s="84"/>
      <c r="AM162" s="84"/>
    </row>
    <row r="163" spans="2:39" ht="15" customHeight="1">
      <c r="B163" s="9" t="s">
        <v>96</v>
      </c>
      <c r="C163" s="24">
        <v>1220.8262999999999</v>
      </c>
      <c r="D163" s="25">
        <v>5286.9467999999997</v>
      </c>
      <c r="E163" s="25">
        <v>298.64019999999999</v>
      </c>
      <c r="F163" s="25">
        <v>1245.8911000000001</v>
      </c>
      <c r="G163" s="25">
        <v>23.5547</v>
      </c>
      <c r="H163" s="25">
        <v>313.20780000000002</v>
      </c>
      <c r="I163" s="25">
        <v>9.1836000000000002</v>
      </c>
      <c r="J163" s="25">
        <v>119.3095</v>
      </c>
      <c r="K163" s="25">
        <v>223.98589999999999</v>
      </c>
      <c r="L163" s="25">
        <v>103.05</v>
      </c>
      <c r="M163" s="26">
        <v>484.14530000000002</v>
      </c>
      <c r="O163" s="83"/>
      <c r="P163" s="83"/>
      <c r="Q163" s="83"/>
      <c r="R163" s="83"/>
      <c r="S163" s="83"/>
      <c r="T163" s="83"/>
      <c r="U163" s="83"/>
      <c r="V163" s="83"/>
      <c r="W163" s="83"/>
      <c r="X163" s="83"/>
      <c r="Y163" s="83"/>
      <c r="Z163" s="83"/>
      <c r="AB163" s="84"/>
      <c r="AC163" s="84"/>
      <c r="AD163" s="84"/>
      <c r="AE163" s="84"/>
      <c r="AF163" s="84"/>
      <c r="AG163" s="84"/>
      <c r="AH163" s="84"/>
      <c r="AI163" s="84"/>
      <c r="AJ163" s="84"/>
      <c r="AK163" s="84"/>
      <c r="AL163" s="84"/>
      <c r="AM163" s="84"/>
    </row>
    <row r="164" spans="2:39" ht="15" customHeight="1">
      <c r="B164" s="9" t="s">
        <v>97</v>
      </c>
      <c r="C164" s="24">
        <v>1046.4639</v>
      </c>
      <c r="D164" s="25">
        <v>5265.2421999999997</v>
      </c>
      <c r="E164" s="25">
        <v>292.26519999999999</v>
      </c>
      <c r="F164" s="25">
        <v>1304.4798000000001</v>
      </c>
      <c r="G164" s="25">
        <v>7.1599999999999997E-2</v>
      </c>
      <c r="H164" s="25">
        <v>279.2747</v>
      </c>
      <c r="I164" s="25">
        <v>0</v>
      </c>
      <c r="J164" s="25">
        <v>115.95140000000001</v>
      </c>
      <c r="K164" s="25">
        <v>287.25349999999997</v>
      </c>
      <c r="L164" s="25">
        <v>98.971900000000005</v>
      </c>
      <c r="M164" s="26">
        <v>461.86329999999998</v>
      </c>
      <c r="O164" s="83"/>
      <c r="P164" s="83"/>
      <c r="Q164" s="83"/>
      <c r="R164" s="83"/>
      <c r="S164" s="83"/>
      <c r="T164" s="83"/>
      <c r="U164" s="83"/>
      <c r="V164" s="83"/>
      <c r="W164" s="83"/>
      <c r="X164" s="83"/>
      <c r="Y164" s="83"/>
      <c r="Z164" s="83"/>
      <c r="AB164" s="84"/>
      <c r="AC164" s="84"/>
      <c r="AD164" s="84"/>
      <c r="AE164" s="84"/>
      <c r="AF164" s="84"/>
      <c r="AG164" s="84"/>
      <c r="AH164" s="84"/>
      <c r="AI164" s="84"/>
      <c r="AJ164" s="84"/>
      <c r="AK164" s="84"/>
      <c r="AL164" s="84"/>
      <c r="AM164" s="84"/>
    </row>
    <row r="165" spans="2:39" ht="15" customHeight="1">
      <c r="B165" s="77">
        <v>2020</v>
      </c>
      <c r="C165" s="24"/>
      <c r="D165" s="25"/>
      <c r="E165" s="25"/>
      <c r="F165" s="25"/>
      <c r="G165" s="25"/>
      <c r="H165" s="25"/>
      <c r="I165" s="25"/>
      <c r="J165" s="25"/>
      <c r="K165" s="25"/>
      <c r="L165" s="25"/>
      <c r="M165" s="26"/>
      <c r="AB165" s="84"/>
      <c r="AC165" s="84"/>
      <c r="AD165" s="84"/>
      <c r="AE165" s="84"/>
      <c r="AF165" s="84"/>
      <c r="AG165" s="84"/>
      <c r="AH165" s="84"/>
      <c r="AI165" s="84"/>
      <c r="AJ165" s="84"/>
      <c r="AK165" s="84"/>
      <c r="AL165" s="84"/>
      <c r="AM165" s="84"/>
    </row>
    <row r="166" spans="2:39" ht="15" customHeight="1">
      <c r="B166" s="9" t="s">
        <v>98</v>
      </c>
      <c r="C166" s="24">
        <v>1229.2826</v>
      </c>
      <c r="D166" s="25">
        <v>5041.8932999999997</v>
      </c>
      <c r="E166" s="25">
        <v>285.45749999999998</v>
      </c>
      <c r="F166" s="25">
        <v>1305.2512999999999</v>
      </c>
      <c r="G166" s="25">
        <v>19.7882</v>
      </c>
      <c r="H166" s="25">
        <v>309.77879999999999</v>
      </c>
      <c r="I166" s="25">
        <v>-3.1800000000000002E-2</v>
      </c>
      <c r="J166" s="25">
        <v>117.7163</v>
      </c>
      <c r="K166" s="25">
        <v>261.28750000000002</v>
      </c>
      <c r="L166" s="25">
        <v>90.147800000000004</v>
      </c>
      <c r="M166" s="26">
        <v>480.8424</v>
      </c>
      <c r="O166" s="82"/>
      <c r="P166" s="83"/>
      <c r="Q166" s="83"/>
      <c r="R166" s="83"/>
      <c r="S166" s="83"/>
      <c r="T166" s="83"/>
      <c r="U166" s="83"/>
      <c r="V166" s="83"/>
      <c r="W166" s="83"/>
      <c r="X166" s="83"/>
      <c r="Y166" s="83"/>
      <c r="Z166" s="83"/>
      <c r="AB166" s="84"/>
      <c r="AC166" s="84"/>
      <c r="AD166" s="84"/>
      <c r="AE166" s="84"/>
      <c r="AF166" s="84"/>
      <c r="AG166" s="84"/>
      <c r="AH166" s="84"/>
      <c r="AI166" s="84"/>
      <c r="AJ166" s="84"/>
      <c r="AK166" s="84"/>
      <c r="AL166" s="84"/>
      <c r="AM166" s="84"/>
    </row>
    <row r="167" spans="2:39" ht="15" customHeight="1">
      <c r="B167" s="9" t="s">
        <v>74</v>
      </c>
      <c r="C167" s="24">
        <v>1233.904</v>
      </c>
      <c r="D167" s="25">
        <v>4923.9796999999999</v>
      </c>
      <c r="E167" s="25">
        <v>289.05079999999998</v>
      </c>
      <c r="F167" s="25">
        <v>1405.9068</v>
      </c>
      <c r="G167" s="25">
        <v>19.0992</v>
      </c>
      <c r="H167" s="25">
        <v>323.13830000000002</v>
      </c>
      <c r="I167" s="25">
        <v>-3.1800000000000002E-2</v>
      </c>
      <c r="J167" s="25">
        <v>117.7163</v>
      </c>
      <c r="K167" s="25">
        <v>290.09890000000001</v>
      </c>
      <c r="L167" s="25">
        <v>92.972999999999999</v>
      </c>
      <c r="M167" s="26">
        <v>480.89780000000002</v>
      </c>
      <c r="O167" s="82"/>
      <c r="P167" s="83"/>
      <c r="Q167" s="83"/>
      <c r="R167" s="83"/>
      <c r="S167" s="83"/>
      <c r="T167" s="83"/>
      <c r="U167" s="83"/>
      <c r="V167" s="83"/>
      <c r="W167" s="83"/>
      <c r="X167" s="83"/>
      <c r="Y167" s="83"/>
      <c r="Z167" s="83"/>
      <c r="AB167" s="84"/>
      <c r="AC167" s="84"/>
      <c r="AD167" s="84"/>
      <c r="AE167" s="84"/>
      <c r="AF167" s="84"/>
      <c r="AG167" s="84"/>
      <c r="AH167" s="84"/>
      <c r="AI167" s="84"/>
      <c r="AJ167" s="84"/>
      <c r="AK167" s="84"/>
      <c r="AL167" s="84"/>
      <c r="AM167" s="84"/>
    </row>
    <row r="168" spans="2:39" ht="15.75" customHeight="1">
      <c r="B168" s="9" t="s">
        <v>75</v>
      </c>
      <c r="C168" s="25">
        <v>1268.4721999999999</v>
      </c>
      <c r="D168" s="25">
        <v>5393.4089000000004</v>
      </c>
      <c r="E168" s="25">
        <v>291.11619999999999</v>
      </c>
      <c r="F168" s="25">
        <v>1311.3768</v>
      </c>
      <c r="G168" s="25">
        <v>19.09</v>
      </c>
      <c r="H168" s="25">
        <v>308.42849999999999</v>
      </c>
      <c r="I168" s="25">
        <v>0</v>
      </c>
      <c r="J168" s="25">
        <v>118.8801</v>
      </c>
      <c r="K168" s="25">
        <v>305.04419999999999</v>
      </c>
      <c r="L168" s="25">
        <v>72.023300000000006</v>
      </c>
      <c r="M168" s="26">
        <v>498.05720000000002</v>
      </c>
      <c r="O168" s="82"/>
      <c r="P168" s="83"/>
      <c r="Q168" s="83"/>
      <c r="R168" s="83"/>
      <c r="S168" s="83"/>
      <c r="T168" s="83"/>
      <c r="U168" s="83"/>
      <c r="V168" s="83"/>
      <c r="W168" s="83"/>
      <c r="X168" s="83"/>
      <c r="Y168" s="83"/>
      <c r="Z168" s="83"/>
      <c r="AB168" s="84"/>
      <c r="AC168" s="84"/>
      <c r="AD168" s="84"/>
      <c r="AE168" s="84"/>
      <c r="AF168" s="84"/>
      <c r="AG168" s="84"/>
      <c r="AH168" s="84"/>
      <c r="AI168" s="84"/>
      <c r="AJ168" s="84"/>
      <c r="AK168" s="84"/>
      <c r="AL168" s="84"/>
      <c r="AM168" s="84"/>
    </row>
    <row r="169" spans="2:39" ht="15" customHeight="1">
      <c r="B169" s="9" t="s">
        <v>22</v>
      </c>
      <c r="C169" s="25">
        <v>1287.3987999999999</v>
      </c>
      <c r="D169" s="25">
        <v>5107.0658999999996</v>
      </c>
      <c r="E169" s="25">
        <v>296.97919999999999</v>
      </c>
      <c r="F169" s="25">
        <v>1370.4476</v>
      </c>
      <c r="G169" s="25">
        <v>33.355800000000002</v>
      </c>
      <c r="H169" s="25">
        <v>379.15339999999998</v>
      </c>
      <c r="I169" s="25">
        <v>0</v>
      </c>
      <c r="J169" s="25">
        <v>118.8801</v>
      </c>
      <c r="K169" s="25">
        <v>317.58879999999999</v>
      </c>
      <c r="L169" s="25">
        <v>73.243600000000001</v>
      </c>
      <c r="M169" s="26">
        <v>497.76339999999999</v>
      </c>
      <c r="O169" s="82"/>
      <c r="P169" s="83"/>
      <c r="Q169" s="83"/>
      <c r="R169" s="83"/>
      <c r="S169" s="83"/>
      <c r="T169" s="83"/>
      <c r="U169" s="83"/>
      <c r="V169" s="83"/>
      <c r="W169" s="83"/>
      <c r="X169" s="83"/>
      <c r="Y169" s="83"/>
      <c r="Z169" s="83"/>
      <c r="AB169" s="84"/>
      <c r="AC169" s="84"/>
      <c r="AD169" s="84"/>
      <c r="AE169" s="84"/>
      <c r="AF169" s="84"/>
      <c r="AG169" s="84"/>
      <c r="AH169" s="84"/>
      <c r="AI169" s="84"/>
      <c r="AJ169" s="84"/>
      <c r="AK169" s="84"/>
      <c r="AL169" s="84"/>
      <c r="AM169" s="84"/>
    </row>
    <row r="170" spans="2:39" ht="15" customHeight="1">
      <c r="B170" s="9" t="s">
        <v>90</v>
      </c>
      <c r="C170" s="25">
        <v>1305.9422</v>
      </c>
      <c r="D170" s="25">
        <v>5092.4557000000004</v>
      </c>
      <c r="E170" s="25">
        <v>286.02109999999999</v>
      </c>
      <c r="F170" s="25">
        <v>1647.4267</v>
      </c>
      <c r="G170" s="25">
        <v>19.075700000000001</v>
      </c>
      <c r="H170" s="25">
        <v>272.30220000000003</v>
      </c>
      <c r="I170" s="25">
        <v>0</v>
      </c>
      <c r="J170" s="25">
        <v>118.8801</v>
      </c>
      <c r="K170" s="25">
        <v>323.54289999999997</v>
      </c>
      <c r="L170" s="25">
        <v>78.781800000000004</v>
      </c>
      <c r="M170" s="26">
        <v>497.7296</v>
      </c>
      <c r="O170" s="82"/>
      <c r="P170" s="83"/>
      <c r="Q170" s="83"/>
      <c r="R170" s="83"/>
      <c r="S170" s="83"/>
      <c r="T170" s="83"/>
      <c r="U170" s="83"/>
      <c r="V170" s="83"/>
      <c r="W170" s="83"/>
      <c r="X170" s="83"/>
      <c r="Y170" s="83"/>
      <c r="Z170" s="83"/>
      <c r="AB170" s="84"/>
      <c r="AC170" s="84"/>
      <c r="AD170" s="84"/>
      <c r="AE170" s="84"/>
      <c r="AF170" s="84"/>
      <c r="AG170" s="84"/>
      <c r="AH170" s="84"/>
      <c r="AI170" s="84"/>
      <c r="AJ170" s="84"/>
      <c r="AK170" s="84"/>
      <c r="AL170" s="84"/>
      <c r="AM170" s="84"/>
    </row>
    <row r="171" spans="2:39" ht="15" customHeight="1">
      <c r="B171" s="9" t="s">
        <v>77</v>
      </c>
      <c r="C171" s="25">
        <v>1316.4105</v>
      </c>
      <c r="D171" s="25">
        <v>5618.3761999999997</v>
      </c>
      <c r="E171" s="25">
        <v>290.63139999999999</v>
      </c>
      <c r="F171" s="25">
        <v>1551.1214</v>
      </c>
      <c r="G171" s="25">
        <v>23.235600000000002</v>
      </c>
      <c r="H171" s="25">
        <v>327.83550000000002</v>
      </c>
      <c r="I171" s="25">
        <v>0</v>
      </c>
      <c r="J171" s="25">
        <v>117.16289999999999</v>
      </c>
      <c r="K171" s="25">
        <v>342.52890000000002</v>
      </c>
      <c r="L171" s="25">
        <v>76.317499999999995</v>
      </c>
      <c r="M171" s="26">
        <v>502.47289999999998</v>
      </c>
      <c r="O171" s="82"/>
      <c r="P171" s="83"/>
      <c r="Q171" s="83"/>
      <c r="R171" s="83"/>
      <c r="S171" s="83"/>
      <c r="T171" s="83"/>
      <c r="U171" s="83"/>
      <c r="V171" s="83"/>
      <c r="W171" s="83"/>
      <c r="X171" s="83"/>
      <c r="Y171" s="83"/>
      <c r="Z171" s="83"/>
      <c r="AB171" s="84"/>
      <c r="AC171" s="84"/>
      <c r="AD171" s="84"/>
      <c r="AE171" s="84"/>
      <c r="AF171" s="84"/>
      <c r="AG171" s="84"/>
      <c r="AH171" s="84"/>
      <c r="AI171" s="84"/>
      <c r="AJ171" s="84"/>
      <c r="AK171" s="84"/>
      <c r="AL171" s="84"/>
      <c r="AM171" s="84"/>
    </row>
    <row r="172" spans="2:39" ht="15" customHeight="1">
      <c r="B172" s="9" t="s">
        <v>78</v>
      </c>
      <c r="C172" s="25">
        <v>1329.5934</v>
      </c>
      <c r="D172" s="25">
        <v>4966.1666999999998</v>
      </c>
      <c r="E172" s="25">
        <v>282.1764</v>
      </c>
      <c r="F172" s="25">
        <v>1706.1794</v>
      </c>
      <c r="G172" s="25">
        <v>23.2257</v>
      </c>
      <c r="H172" s="25">
        <v>369.87290000000002</v>
      </c>
      <c r="I172" s="25">
        <v>0</v>
      </c>
      <c r="J172" s="25">
        <v>117.16289999999999</v>
      </c>
      <c r="K172" s="25">
        <v>370.7792</v>
      </c>
      <c r="L172" s="25">
        <v>131.45910000000001</v>
      </c>
      <c r="M172" s="26">
        <v>502.80959999999999</v>
      </c>
      <c r="O172" s="82"/>
      <c r="P172" s="83"/>
      <c r="Q172" s="83"/>
      <c r="R172" s="83"/>
      <c r="S172" s="83"/>
      <c r="T172" s="83"/>
      <c r="U172" s="83"/>
      <c r="V172" s="83"/>
      <c r="W172" s="83"/>
      <c r="X172" s="83"/>
      <c r="Y172" s="83"/>
      <c r="Z172" s="83"/>
      <c r="AB172" s="84"/>
      <c r="AC172" s="84"/>
      <c r="AD172" s="84"/>
      <c r="AE172" s="84"/>
      <c r="AF172" s="84"/>
      <c r="AG172" s="84"/>
      <c r="AH172" s="84"/>
      <c r="AI172" s="84"/>
      <c r="AJ172" s="84"/>
      <c r="AK172" s="84"/>
      <c r="AL172" s="84"/>
      <c r="AM172" s="84"/>
    </row>
    <row r="173" spans="2:39" ht="15" customHeight="1">
      <c r="B173" s="9" t="s">
        <v>17</v>
      </c>
      <c r="C173" s="25">
        <v>1334.8371999999999</v>
      </c>
      <c r="D173" s="25">
        <v>5286.8008</v>
      </c>
      <c r="E173" s="25">
        <v>284.43560000000002</v>
      </c>
      <c r="F173" s="25">
        <v>1566.6706999999999</v>
      </c>
      <c r="G173" s="25">
        <v>23.215599999999998</v>
      </c>
      <c r="H173" s="25">
        <v>396.87790000000001</v>
      </c>
      <c r="I173" s="25">
        <v>0</v>
      </c>
      <c r="J173" s="25">
        <v>117.16289999999999</v>
      </c>
      <c r="K173" s="25">
        <v>387.8433</v>
      </c>
      <c r="L173" s="25">
        <v>82.953599999999994</v>
      </c>
      <c r="M173" s="26">
        <v>503.0394</v>
      </c>
      <c r="O173" s="82"/>
      <c r="P173" s="83"/>
      <c r="Q173" s="83"/>
      <c r="R173" s="83"/>
      <c r="S173" s="83"/>
      <c r="T173" s="83"/>
      <c r="U173" s="83"/>
      <c r="V173" s="83"/>
      <c r="W173" s="83"/>
      <c r="X173" s="83"/>
      <c r="Y173" s="83"/>
      <c r="Z173" s="83"/>
      <c r="AB173" s="84"/>
      <c r="AC173" s="84"/>
      <c r="AD173" s="84"/>
      <c r="AE173" s="84"/>
      <c r="AF173" s="84"/>
      <c r="AG173" s="84"/>
      <c r="AH173" s="84"/>
      <c r="AI173" s="84"/>
      <c r="AJ173" s="84"/>
      <c r="AK173" s="84"/>
      <c r="AL173" s="84"/>
      <c r="AM173" s="84"/>
    </row>
    <row r="174" spans="2:39" ht="15" customHeight="1">
      <c r="B174" s="9" t="s">
        <v>18</v>
      </c>
      <c r="C174" s="25">
        <v>1337.4938999999999</v>
      </c>
      <c r="D174" s="25">
        <v>5567.0406999999996</v>
      </c>
      <c r="E174" s="25">
        <v>290.02170000000001</v>
      </c>
      <c r="F174" s="25">
        <v>1580.1632999999999</v>
      </c>
      <c r="G174" s="25">
        <v>23.2041</v>
      </c>
      <c r="H174" s="25">
        <v>343.98090000000002</v>
      </c>
      <c r="I174" s="25">
        <v>0</v>
      </c>
      <c r="J174" s="25">
        <v>114.69199999999999</v>
      </c>
      <c r="K174" s="25">
        <v>407.52249999999998</v>
      </c>
      <c r="L174" s="25">
        <v>90.426500000000004</v>
      </c>
      <c r="M174" s="26">
        <v>501.23230000000001</v>
      </c>
      <c r="O174" s="82"/>
      <c r="P174" s="83"/>
      <c r="Q174" s="83"/>
      <c r="R174" s="83"/>
      <c r="S174" s="83"/>
      <c r="T174" s="83"/>
      <c r="U174" s="83"/>
      <c r="V174" s="83"/>
      <c r="W174" s="83"/>
      <c r="X174" s="83"/>
      <c r="Y174" s="83"/>
      <c r="Z174" s="83"/>
      <c r="AB174" s="84"/>
      <c r="AC174" s="84"/>
      <c r="AD174" s="84"/>
      <c r="AE174" s="84"/>
      <c r="AF174" s="84"/>
      <c r="AG174" s="84"/>
      <c r="AH174" s="84"/>
      <c r="AI174" s="84"/>
      <c r="AJ174" s="84"/>
      <c r="AK174" s="84"/>
      <c r="AL174" s="84"/>
      <c r="AM174" s="84"/>
    </row>
    <row r="175" spans="2:39" ht="15" customHeight="1">
      <c r="B175" s="9" t="s">
        <v>7</v>
      </c>
      <c r="C175" s="25">
        <v>1345.1907000000001</v>
      </c>
      <c r="D175" s="25">
        <v>5224.7807000000003</v>
      </c>
      <c r="E175" s="25">
        <v>284.53719999999998</v>
      </c>
      <c r="F175" s="25">
        <v>1423.9366</v>
      </c>
      <c r="G175" s="25">
        <v>23.196200000000001</v>
      </c>
      <c r="H175" s="25">
        <v>332.90339999999998</v>
      </c>
      <c r="I175" s="25">
        <v>0</v>
      </c>
      <c r="J175" s="25">
        <v>114.69199999999999</v>
      </c>
      <c r="K175" s="25">
        <v>418.11720000000003</v>
      </c>
      <c r="L175" s="25">
        <v>92.931899999999999</v>
      </c>
      <c r="M175" s="26">
        <v>501.32760000000002</v>
      </c>
      <c r="O175" s="82"/>
      <c r="P175" s="83"/>
      <c r="Q175" s="83"/>
      <c r="R175" s="83"/>
      <c r="S175" s="83"/>
      <c r="T175" s="83"/>
      <c r="U175" s="83"/>
      <c r="V175" s="83"/>
      <c r="W175" s="83"/>
      <c r="X175" s="83"/>
      <c r="Y175" s="83"/>
      <c r="Z175" s="83"/>
      <c r="AB175" s="87"/>
      <c r="AC175" s="87"/>
      <c r="AD175" s="87"/>
      <c r="AE175" s="87"/>
      <c r="AF175" s="87"/>
      <c r="AG175" s="87"/>
      <c r="AH175" s="87"/>
      <c r="AI175" s="87"/>
      <c r="AJ175" s="87"/>
      <c r="AK175" s="87"/>
      <c r="AL175" s="87"/>
      <c r="AM175" s="84"/>
    </row>
    <row r="176" spans="2:39" ht="15" customHeight="1">
      <c r="B176" s="9" t="s">
        <v>99</v>
      </c>
      <c r="C176" s="25">
        <v>1354.8898999999999</v>
      </c>
      <c r="D176" s="25">
        <v>5203.6637000000001</v>
      </c>
      <c r="E176" s="25">
        <v>282.8272</v>
      </c>
      <c r="F176" s="25">
        <v>1396.6007</v>
      </c>
      <c r="G176" s="25">
        <v>23.1843</v>
      </c>
      <c r="H176" s="25">
        <v>298.8426</v>
      </c>
      <c r="I176" s="25">
        <v>0</v>
      </c>
      <c r="J176" s="25">
        <v>114.69199999999999</v>
      </c>
      <c r="K176" s="25">
        <v>428.74860000000001</v>
      </c>
      <c r="L176" s="25">
        <v>87.446399999999997</v>
      </c>
      <c r="M176" s="26">
        <v>501.15940000000001</v>
      </c>
      <c r="O176" s="82"/>
      <c r="P176" s="83"/>
      <c r="Q176" s="83"/>
      <c r="R176" s="83"/>
      <c r="S176" s="83"/>
      <c r="T176" s="83"/>
      <c r="U176" s="83"/>
      <c r="V176" s="83"/>
      <c r="W176" s="83"/>
      <c r="X176" s="83"/>
      <c r="Y176" s="83"/>
      <c r="Z176" s="83"/>
      <c r="AB176" s="84"/>
      <c r="AC176" s="84"/>
      <c r="AD176" s="84"/>
      <c r="AE176" s="84"/>
      <c r="AF176" s="84"/>
      <c r="AG176" s="84"/>
      <c r="AH176" s="84"/>
      <c r="AI176" s="84"/>
      <c r="AJ176" s="84"/>
      <c r="AK176" s="84"/>
      <c r="AL176" s="84"/>
      <c r="AM176" s="84"/>
    </row>
    <row r="177" spans="2:39" ht="15" customHeight="1">
      <c r="B177" s="9" t="s">
        <v>100</v>
      </c>
      <c r="C177" s="25">
        <v>1384.3041000000001</v>
      </c>
      <c r="D177" s="25">
        <v>5822.4966000000004</v>
      </c>
      <c r="E177" s="25">
        <v>281.13119999999998</v>
      </c>
      <c r="F177" s="25">
        <v>1174.8946000000001</v>
      </c>
      <c r="G177" s="25">
        <v>23.1738</v>
      </c>
      <c r="H177" s="25">
        <v>453.0514</v>
      </c>
      <c r="I177" s="25">
        <v>0</v>
      </c>
      <c r="J177" s="25">
        <v>112.4405</v>
      </c>
      <c r="K177" s="25">
        <v>447.97199999999998</v>
      </c>
      <c r="L177" s="25">
        <v>99.885300000000001</v>
      </c>
      <c r="M177" s="26">
        <v>500.7</v>
      </c>
      <c r="O177" s="82"/>
      <c r="P177" s="83"/>
      <c r="Q177" s="83"/>
      <c r="R177" s="83"/>
      <c r="S177" s="83"/>
      <c r="T177" s="83"/>
      <c r="U177" s="83"/>
      <c r="V177" s="83"/>
      <c r="W177" s="83"/>
      <c r="X177" s="83"/>
      <c r="Y177" s="83"/>
      <c r="Z177" s="83"/>
      <c r="AB177" s="84"/>
      <c r="AC177" s="84"/>
      <c r="AD177" s="84"/>
      <c r="AE177" s="84"/>
      <c r="AF177" s="84"/>
      <c r="AG177" s="84"/>
      <c r="AH177" s="84"/>
      <c r="AI177" s="84"/>
      <c r="AJ177" s="84"/>
      <c r="AK177" s="84"/>
      <c r="AL177" s="84"/>
      <c r="AM177" s="84"/>
    </row>
    <row r="178" spans="2:39" ht="15" customHeight="1">
      <c r="B178" s="77">
        <v>2021</v>
      </c>
      <c r="C178" s="25"/>
      <c r="D178" s="25"/>
      <c r="E178" s="25"/>
      <c r="F178" s="25"/>
      <c r="G178" s="25"/>
      <c r="H178" s="25"/>
      <c r="I178" s="25"/>
      <c r="J178" s="25"/>
      <c r="K178" s="25"/>
      <c r="L178" s="25"/>
      <c r="M178" s="26"/>
      <c r="AB178" s="84"/>
      <c r="AC178" s="84"/>
      <c r="AD178" s="84"/>
      <c r="AE178" s="84"/>
      <c r="AF178" s="84"/>
      <c r="AG178" s="84"/>
      <c r="AH178" s="84"/>
      <c r="AI178" s="84"/>
      <c r="AJ178" s="84"/>
      <c r="AK178" s="84"/>
      <c r="AL178" s="84"/>
      <c r="AM178" s="84"/>
    </row>
    <row r="179" spans="2:39" ht="15" customHeight="1">
      <c r="B179" s="9" t="s">
        <v>101</v>
      </c>
      <c r="C179" s="25">
        <v>1377.5944</v>
      </c>
      <c r="D179" s="25">
        <v>5773.3471</v>
      </c>
      <c r="E179" s="25">
        <v>283.5077</v>
      </c>
      <c r="F179" s="25">
        <v>1062.0703000000001</v>
      </c>
      <c r="G179" s="25">
        <v>423.77050000000003</v>
      </c>
      <c r="H179" s="25">
        <v>371.47199999999998</v>
      </c>
      <c r="I179" s="25">
        <v>0</v>
      </c>
      <c r="J179" s="25">
        <v>112.4405</v>
      </c>
      <c r="K179" s="25">
        <v>446.15519999999998</v>
      </c>
      <c r="L179" s="25">
        <v>89.936499999999995</v>
      </c>
      <c r="M179" s="26">
        <v>500.77229999999997</v>
      </c>
      <c r="O179" s="82"/>
      <c r="P179" s="83"/>
      <c r="Q179" s="83"/>
      <c r="R179" s="83"/>
      <c r="S179" s="83"/>
      <c r="T179" s="83"/>
      <c r="U179" s="83"/>
      <c r="V179" s="83"/>
      <c r="W179" s="83"/>
      <c r="X179" s="83"/>
      <c r="Y179" s="83"/>
      <c r="Z179" s="83"/>
      <c r="AB179" s="84"/>
      <c r="AC179" s="84"/>
      <c r="AD179" s="84"/>
      <c r="AE179" s="84"/>
      <c r="AF179" s="84"/>
      <c r="AG179" s="84"/>
      <c r="AH179" s="84"/>
      <c r="AI179" s="84"/>
      <c r="AJ179" s="84"/>
      <c r="AK179" s="84"/>
      <c r="AL179" s="84"/>
      <c r="AM179" s="84"/>
    </row>
    <row r="180" spans="2:39" ht="15" customHeight="1">
      <c r="B180" s="9" t="s">
        <v>102</v>
      </c>
      <c r="C180" s="25">
        <v>1384.692</v>
      </c>
      <c r="D180" s="25">
        <v>5459.1968999999999</v>
      </c>
      <c r="E180" s="25">
        <v>288.68189999999998</v>
      </c>
      <c r="F180" s="25">
        <v>1204.0640000000001</v>
      </c>
      <c r="G180" s="25">
        <v>23.156500000000001</v>
      </c>
      <c r="H180" s="25">
        <v>382.95150000000001</v>
      </c>
      <c r="I180" s="25">
        <v>0</v>
      </c>
      <c r="J180" s="25">
        <v>112.4405</v>
      </c>
      <c r="K180" s="25">
        <v>472.34030000000001</v>
      </c>
      <c r="L180" s="25">
        <v>80.551100000000005</v>
      </c>
      <c r="M180" s="26">
        <v>509.8032</v>
      </c>
      <c r="O180" s="82"/>
      <c r="P180" s="83"/>
      <c r="Q180" s="83"/>
      <c r="R180" s="83"/>
      <c r="S180" s="83"/>
      <c r="T180" s="83"/>
      <c r="U180" s="83"/>
      <c r="V180" s="83"/>
      <c r="W180" s="83"/>
      <c r="X180" s="83"/>
      <c r="Y180" s="83"/>
      <c r="Z180" s="83"/>
      <c r="AB180" s="84"/>
      <c r="AC180" s="84"/>
      <c r="AD180" s="84"/>
      <c r="AE180" s="84"/>
      <c r="AF180" s="84"/>
      <c r="AG180" s="84"/>
      <c r="AH180" s="84"/>
      <c r="AI180" s="84"/>
      <c r="AJ180" s="84"/>
      <c r="AK180" s="84"/>
      <c r="AL180" s="84"/>
      <c r="AM180" s="84"/>
    </row>
    <row r="181" spans="2:39" ht="15" customHeight="1">
      <c r="B181" s="9" t="s">
        <v>103</v>
      </c>
      <c r="C181" s="25">
        <v>1397.3171</v>
      </c>
      <c r="D181" s="25">
        <v>6124.8625000000002</v>
      </c>
      <c r="E181" s="25">
        <v>284.24770000000001</v>
      </c>
      <c r="F181" s="25">
        <v>1214.9882</v>
      </c>
      <c r="G181" s="25">
        <v>31.558</v>
      </c>
      <c r="H181" s="25">
        <v>402.7715</v>
      </c>
      <c r="I181" s="25">
        <v>0</v>
      </c>
      <c r="J181" s="25">
        <v>115.26430000000001</v>
      </c>
      <c r="K181" s="25">
        <v>492.06060000000002</v>
      </c>
      <c r="L181" s="25">
        <v>70.502399999999994</v>
      </c>
      <c r="M181" s="26">
        <v>504.911</v>
      </c>
      <c r="O181" s="82"/>
      <c r="P181" s="83"/>
      <c r="Q181" s="83"/>
      <c r="R181" s="83"/>
      <c r="S181" s="83"/>
      <c r="T181" s="83"/>
      <c r="U181" s="83"/>
      <c r="V181" s="83"/>
      <c r="W181" s="83"/>
      <c r="X181" s="83"/>
      <c r="Y181" s="83"/>
      <c r="Z181" s="83"/>
      <c r="AB181" s="84"/>
      <c r="AC181" s="84"/>
      <c r="AD181" s="84"/>
      <c r="AE181" s="84"/>
      <c r="AF181" s="84"/>
      <c r="AG181" s="84"/>
      <c r="AH181" s="84"/>
      <c r="AI181" s="84"/>
      <c r="AJ181" s="84"/>
      <c r="AK181" s="84"/>
      <c r="AL181" s="84"/>
      <c r="AM181" s="84"/>
    </row>
    <row r="182" spans="2:39" ht="15" customHeight="1">
      <c r="B182" s="9" t="s">
        <v>104</v>
      </c>
      <c r="C182" s="25">
        <v>1404.1994999999999</v>
      </c>
      <c r="D182" s="25">
        <v>6545.0456999999997</v>
      </c>
      <c r="E182" s="25">
        <v>290.64640000000003</v>
      </c>
      <c r="F182" s="25">
        <v>1208.4372000000001</v>
      </c>
      <c r="G182" s="25">
        <v>23.136700000000001</v>
      </c>
      <c r="H182" s="25">
        <v>391.7115</v>
      </c>
      <c r="I182" s="25">
        <v>0</v>
      </c>
      <c r="J182" s="25">
        <v>115.26430000000001</v>
      </c>
      <c r="K182" s="25">
        <v>508.33539999999999</v>
      </c>
      <c r="L182" s="25">
        <v>75.827299999999994</v>
      </c>
      <c r="M182" s="26">
        <v>505.1327</v>
      </c>
      <c r="O182" s="82"/>
      <c r="P182" s="83"/>
      <c r="Q182" s="83"/>
      <c r="R182" s="83"/>
      <c r="S182" s="83"/>
      <c r="T182" s="83"/>
      <c r="U182" s="83"/>
      <c r="V182" s="83"/>
      <c r="W182" s="83"/>
      <c r="X182" s="83"/>
      <c r="Y182" s="83"/>
      <c r="Z182" s="83"/>
      <c r="AB182" s="84"/>
      <c r="AC182" s="84"/>
      <c r="AD182" s="84"/>
      <c r="AE182" s="84"/>
      <c r="AF182" s="84"/>
      <c r="AG182" s="84"/>
      <c r="AH182" s="84"/>
      <c r="AI182" s="84"/>
      <c r="AJ182" s="84"/>
      <c r="AK182" s="84"/>
      <c r="AL182" s="84"/>
      <c r="AM182" s="84"/>
    </row>
    <row r="183" spans="2:39" ht="15" customHeight="1">
      <c r="B183" s="9" t="s">
        <v>23</v>
      </c>
      <c r="C183" s="25">
        <v>1418.6126999999999</v>
      </c>
      <c r="D183" s="25">
        <v>6065.7806</v>
      </c>
      <c r="E183" s="25">
        <v>286.78109999999998</v>
      </c>
      <c r="F183" s="25">
        <v>1578.1193000000001</v>
      </c>
      <c r="G183" s="25">
        <v>23.130099999999999</v>
      </c>
      <c r="H183" s="25">
        <v>327.07010000000002</v>
      </c>
      <c r="I183" s="25">
        <v>0</v>
      </c>
      <c r="J183" s="25">
        <v>115.26430000000001</v>
      </c>
      <c r="K183" s="25">
        <v>513.86310000000003</v>
      </c>
      <c r="L183" s="25">
        <v>75.972700000000003</v>
      </c>
      <c r="M183" s="26">
        <v>505.47859999999997</v>
      </c>
      <c r="O183" s="82"/>
      <c r="P183" s="83"/>
      <c r="Q183" s="83"/>
      <c r="R183" s="83"/>
      <c r="S183" s="83"/>
      <c r="T183" s="83"/>
      <c r="U183" s="83"/>
      <c r="V183" s="83"/>
      <c r="W183" s="83"/>
      <c r="X183" s="83"/>
      <c r="Y183" s="83"/>
      <c r="Z183" s="83"/>
      <c r="AB183" s="84"/>
      <c r="AC183" s="84"/>
      <c r="AD183" s="84"/>
      <c r="AE183" s="84"/>
      <c r="AF183" s="84"/>
      <c r="AG183" s="84"/>
      <c r="AH183" s="84"/>
      <c r="AI183" s="84"/>
      <c r="AJ183" s="84"/>
      <c r="AK183" s="84"/>
      <c r="AL183" s="84"/>
      <c r="AM183" s="84"/>
    </row>
    <row r="184" spans="2:39" ht="15" customHeight="1">
      <c r="B184" s="9" t="s">
        <v>105</v>
      </c>
      <c r="C184" s="25">
        <v>1429.8125</v>
      </c>
      <c r="D184" s="25">
        <v>6271.7398000000003</v>
      </c>
      <c r="E184" s="25">
        <v>296.8338</v>
      </c>
      <c r="F184" s="25">
        <v>1908.4564</v>
      </c>
      <c r="G184" s="25">
        <v>30.8154</v>
      </c>
      <c r="H184" s="25">
        <v>462.05990000000003</v>
      </c>
      <c r="I184" s="25">
        <v>0</v>
      </c>
      <c r="J184" s="25">
        <v>115.26430000000001</v>
      </c>
      <c r="K184" s="25">
        <v>560.32500000000005</v>
      </c>
      <c r="L184" s="25">
        <v>86.115399999999994</v>
      </c>
      <c r="M184" s="26">
        <v>505.74149999999997</v>
      </c>
      <c r="O184" s="82"/>
      <c r="P184" s="83"/>
      <c r="Q184" s="83"/>
      <c r="R184" s="83"/>
      <c r="S184" s="83"/>
      <c r="T184" s="83"/>
      <c r="U184" s="83"/>
      <c r="V184" s="83"/>
      <c r="W184" s="83"/>
      <c r="X184" s="83"/>
      <c r="Y184" s="83"/>
      <c r="Z184" s="83"/>
      <c r="AB184" s="84"/>
      <c r="AC184" s="84"/>
      <c r="AD184" s="84"/>
      <c r="AE184" s="84"/>
      <c r="AF184" s="84"/>
      <c r="AG184" s="84"/>
      <c r="AH184" s="84"/>
      <c r="AI184" s="84"/>
      <c r="AJ184" s="84"/>
      <c r="AK184" s="84"/>
      <c r="AL184" s="84"/>
      <c r="AM184" s="84"/>
    </row>
    <row r="185" spans="2:39" ht="15" customHeight="1">
      <c r="B185" s="9" t="s">
        <v>106</v>
      </c>
      <c r="C185" s="25">
        <v>1445.4407000000001</v>
      </c>
      <c r="D185" s="25">
        <v>6657.3398999999999</v>
      </c>
      <c r="E185" s="25">
        <v>298.8766</v>
      </c>
      <c r="F185" s="25">
        <v>1703.6938</v>
      </c>
      <c r="G185" s="25">
        <v>30.802199999999999</v>
      </c>
      <c r="H185" s="25">
        <v>436.36939999999998</v>
      </c>
      <c r="I185" s="25">
        <v>0</v>
      </c>
      <c r="J185" s="25">
        <v>114.48220000000001</v>
      </c>
      <c r="K185" s="25">
        <v>573.68579999999997</v>
      </c>
      <c r="L185" s="25">
        <v>77.998599999999996</v>
      </c>
      <c r="M185" s="26">
        <v>505.32670000000002</v>
      </c>
      <c r="O185" s="82"/>
      <c r="P185" s="83"/>
      <c r="Q185" s="83"/>
      <c r="R185" s="83"/>
      <c r="S185" s="83"/>
      <c r="T185" s="83"/>
      <c r="U185" s="83"/>
      <c r="V185" s="83"/>
      <c r="W185" s="83"/>
      <c r="X185" s="83"/>
      <c r="Y185" s="83"/>
      <c r="Z185" s="83"/>
      <c r="AB185" s="84"/>
      <c r="AC185" s="84"/>
      <c r="AD185" s="84"/>
      <c r="AE185" s="84"/>
      <c r="AF185" s="84"/>
      <c r="AG185" s="84"/>
      <c r="AH185" s="84"/>
      <c r="AI185" s="84"/>
      <c r="AJ185" s="84"/>
      <c r="AK185" s="84"/>
      <c r="AL185" s="84"/>
      <c r="AM185" s="84"/>
    </row>
    <row r="186" spans="2:39" ht="15" customHeight="1">
      <c r="B186" s="9" t="s">
        <v>107</v>
      </c>
      <c r="C186" s="25">
        <v>1447.1574000000001</v>
      </c>
      <c r="D186" s="25">
        <v>6623.1993000000002</v>
      </c>
      <c r="E186" s="25">
        <v>296.35539999999997</v>
      </c>
      <c r="F186" s="25">
        <v>1607.8110999999999</v>
      </c>
      <c r="G186" s="25">
        <v>30.790199999999999</v>
      </c>
      <c r="H186" s="25">
        <v>424.03539999999998</v>
      </c>
      <c r="I186" s="25">
        <v>0</v>
      </c>
      <c r="J186" s="25">
        <v>309.697</v>
      </c>
      <c r="K186" s="25">
        <v>591.70910000000003</v>
      </c>
      <c r="L186" s="25">
        <v>80.441800000000001</v>
      </c>
      <c r="M186" s="26">
        <v>505.697</v>
      </c>
      <c r="O186" s="82"/>
      <c r="P186" s="83"/>
      <c r="Q186" s="83"/>
      <c r="R186" s="83"/>
      <c r="S186" s="83"/>
      <c r="T186" s="83"/>
      <c r="U186" s="83"/>
      <c r="V186" s="83"/>
      <c r="W186" s="83"/>
      <c r="X186" s="83"/>
      <c r="Y186" s="83"/>
      <c r="Z186" s="83"/>
      <c r="AB186" s="84"/>
      <c r="AC186" s="84"/>
      <c r="AD186" s="84"/>
      <c r="AE186" s="84"/>
      <c r="AF186" s="84"/>
      <c r="AG186" s="84"/>
      <c r="AH186" s="84"/>
      <c r="AI186" s="84"/>
      <c r="AJ186" s="84"/>
      <c r="AK186" s="84"/>
      <c r="AL186" s="84"/>
      <c r="AM186" s="84"/>
    </row>
    <row r="187" spans="2:39" ht="15" customHeight="1">
      <c r="B187" s="9" t="s">
        <v>108</v>
      </c>
      <c r="C187" s="25">
        <v>1452.3336999999999</v>
      </c>
      <c r="D187" s="25">
        <v>6034.0437000000002</v>
      </c>
      <c r="E187" s="25">
        <v>293.97750000000002</v>
      </c>
      <c r="F187" s="25">
        <v>1598.3036999999999</v>
      </c>
      <c r="G187" s="25">
        <v>30.773099999999999</v>
      </c>
      <c r="H187" s="25">
        <v>457.40780000000001</v>
      </c>
      <c r="I187" s="25">
        <v>0</v>
      </c>
      <c r="J187" s="25">
        <v>312.46699999999998</v>
      </c>
      <c r="K187" s="25">
        <v>613.70950000000005</v>
      </c>
      <c r="L187" s="25">
        <v>79.856399999999994</v>
      </c>
      <c r="M187" s="26">
        <v>506.14620000000002</v>
      </c>
      <c r="O187" s="82"/>
      <c r="P187" s="83"/>
      <c r="Q187" s="83"/>
      <c r="R187" s="83"/>
      <c r="S187" s="83"/>
      <c r="T187" s="83"/>
      <c r="U187" s="83"/>
      <c r="V187" s="83"/>
      <c r="W187" s="83"/>
      <c r="X187" s="83"/>
      <c r="Y187" s="83"/>
      <c r="Z187" s="83"/>
      <c r="AB187" s="84"/>
      <c r="AC187" s="84"/>
      <c r="AD187" s="84"/>
      <c r="AE187" s="84"/>
      <c r="AF187" s="84"/>
      <c r="AG187" s="84"/>
      <c r="AH187" s="84"/>
      <c r="AI187" s="84"/>
      <c r="AJ187" s="84"/>
      <c r="AK187" s="84"/>
      <c r="AL187" s="84"/>
      <c r="AM187" s="84"/>
    </row>
    <row r="188" spans="2:39" ht="15" customHeight="1">
      <c r="B188" s="9" t="s">
        <v>109</v>
      </c>
      <c r="C188" s="25">
        <v>1460.2929999999999</v>
      </c>
      <c r="D188" s="25">
        <v>6009.1163999999999</v>
      </c>
      <c r="E188" s="25">
        <v>294.1318</v>
      </c>
      <c r="F188" s="25">
        <v>1370.3323</v>
      </c>
      <c r="G188" s="25">
        <v>30.763000000000002</v>
      </c>
      <c r="H188" s="25">
        <v>502.17349999999999</v>
      </c>
      <c r="I188" s="25">
        <v>0</v>
      </c>
      <c r="J188" s="25">
        <v>312.46699999999998</v>
      </c>
      <c r="K188" s="25">
        <v>601.08389999999997</v>
      </c>
      <c r="L188" s="25">
        <v>85.116900000000001</v>
      </c>
      <c r="M188" s="26">
        <v>506.34800000000001</v>
      </c>
      <c r="O188" s="82"/>
      <c r="P188" s="83"/>
      <c r="Q188" s="83"/>
      <c r="R188" s="83"/>
      <c r="S188" s="83"/>
      <c r="T188" s="83"/>
      <c r="U188" s="83"/>
      <c r="V188" s="83"/>
      <c r="W188" s="83"/>
      <c r="X188" s="83"/>
      <c r="Y188" s="83"/>
      <c r="Z188" s="83"/>
      <c r="AB188" s="84"/>
      <c r="AC188" s="84"/>
      <c r="AD188" s="84"/>
      <c r="AE188" s="84"/>
      <c r="AF188" s="84"/>
      <c r="AG188" s="84"/>
      <c r="AH188" s="84"/>
      <c r="AI188" s="84"/>
      <c r="AJ188" s="84"/>
      <c r="AK188" s="84"/>
      <c r="AL188" s="84"/>
      <c r="AM188" s="84"/>
    </row>
    <row r="189" spans="2:39" ht="15" customHeight="1">
      <c r="B189" s="9" t="s">
        <v>99</v>
      </c>
      <c r="C189" s="25">
        <v>1466.1110000000001</v>
      </c>
      <c r="D189" s="25">
        <v>6390.9354000000003</v>
      </c>
      <c r="E189" s="25">
        <v>294.89710000000002</v>
      </c>
      <c r="F189" s="25">
        <v>1448.0088000000001</v>
      </c>
      <c r="G189" s="25">
        <v>31.090599999999998</v>
      </c>
      <c r="H189" s="25">
        <v>388.56639999999999</v>
      </c>
      <c r="I189" s="25">
        <v>0</v>
      </c>
      <c r="J189" s="25">
        <v>312.46699999999998</v>
      </c>
      <c r="K189" s="25">
        <v>613.71140000000003</v>
      </c>
      <c r="L189" s="25">
        <v>81.281899999999993</v>
      </c>
      <c r="M189" s="26">
        <v>506.86700000000002</v>
      </c>
      <c r="O189" s="82"/>
      <c r="P189" s="83"/>
      <c r="Q189" s="83"/>
      <c r="R189" s="83"/>
      <c r="S189" s="83"/>
      <c r="T189" s="83"/>
      <c r="U189" s="83"/>
      <c r="V189" s="83"/>
      <c r="W189" s="83"/>
      <c r="X189" s="83"/>
      <c r="Y189" s="83"/>
      <c r="Z189" s="83"/>
      <c r="AB189" s="84"/>
      <c r="AC189" s="84"/>
      <c r="AD189" s="84"/>
      <c r="AE189" s="84"/>
      <c r="AF189" s="84"/>
      <c r="AG189" s="84"/>
      <c r="AH189" s="84"/>
      <c r="AI189" s="84"/>
      <c r="AJ189" s="84"/>
      <c r="AK189" s="84"/>
      <c r="AL189" s="84"/>
      <c r="AM189" s="84"/>
    </row>
    <row r="190" spans="2:39" ht="15" customHeight="1">
      <c r="B190" s="9" t="s">
        <v>100</v>
      </c>
      <c r="C190" s="25">
        <v>1490.3325</v>
      </c>
      <c r="D190" s="25">
        <v>7707.1102000000001</v>
      </c>
      <c r="E190" s="25">
        <v>302.50470000000001</v>
      </c>
      <c r="F190" s="25">
        <v>1318.1995999999999</v>
      </c>
      <c r="G190" s="25">
        <v>31.078800000000001</v>
      </c>
      <c r="H190" s="25">
        <v>310.99549999999999</v>
      </c>
      <c r="I190" s="25">
        <v>0</v>
      </c>
      <c r="J190" s="25">
        <v>317.26749999999998</v>
      </c>
      <c r="K190" s="25">
        <v>641.13300000000004</v>
      </c>
      <c r="L190" s="25">
        <v>89.087000000000003</v>
      </c>
      <c r="M190" s="26">
        <v>513.23249999999996</v>
      </c>
      <c r="O190" s="82"/>
      <c r="P190" s="83"/>
      <c r="Q190" s="83"/>
      <c r="R190" s="83"/>
      <c r="S190" s="83"/>
      <c r="T190" s="83"/>
      <c r="U190" s="83"/>
      <c r="V190" s="83"/>
      <c r="W190" s="83"/>
      <c r="X190" s="83"/>
      <c r="Y190" s="83"/>
      <c r="Z190" s="83"/>
      <c r="AB190" s="84"/>
      <c r="AC190" s="84"/>
      <c r="AD190" s="84"/>
      <c r="AE190" s="84"/>
      <c r="AF190" s="84"/>
      <c r="AG190" s="84"/>
      <c r="AH190" s="84"/>
      <c r="AI190" s="84"/>
      <c r="AJ190" s="84"/>
      <c r="AK190" s="84"/>
      <c r="AL190" s="84"/>
      <c r="AM190" s="84"/>
    </row>
    <row r="191" spans="2:39" ht="15" customHeight="1">
      <c r="B191" s="77">
        <v>2022</v>
      </c>
      <c r="C191" s="25"/>
      <c r="D191" s="25"/>
      <c r="E191" s="25"/>
      <c r="F191" s="25"/>
      <c r="G191" s="25"/>
      <c r="H191" s="25"/>
      <c r="I191" s="25"/>
      <c r="J191" s="25"/>
      <c r="K191" s="25"/>
      <c r="L191" s="25"/>
      <c r="M191" s="26"/>
      <c r="O191" s="82"/>
      <c r="P191" s="83"/>
      <c r="Q191" s="83"/>
      <c r="R191" s="83"/>
      <c r="S191" s="83"/>
      <c r="T191" s="83"/>
      <c r="U191" s="83"/>
      <c r="V191" s="83"/>
      <c r="W191" s="83"/>
      <c r="X191" s="83"/>
      <c r="Y191" s="83"/>
      <c r="Z191" s="83"/>
      <c r="AB191" s="84"/>
      <c r="AC191" s="84"/>
      <c r="AD191" s="84"/>
      <c r="AE191" s="84"/>
      <c r="AF191" s="84"/>
      <c r="AG191" s="84"/>
      <c r="AH191" s="84"/>
      <c r="AI191" s="84"/>
      <c r="AJ191" s="84"/>
      <c r="AK191" s="84"/>
      <c r="AL191" s="84"/>
      <c r="AM191" s="84"/>
    </row>
    <row r="192" spans="2:39" ht="15" customHeight="1">
      <c r="B192" s="9" t="s">
        <v>101</v>
      </c>
      <c r="C192" s="25">
        <v>1485.6203949999999</v>
      </c>
      <c r="D192" s="25">
        <v>7086.5528897900003</v>
      </c>
      <c r="E192" s="25">
        <v>297.43718840000003</v>
      </c>
      <c r="F192" s="25">
        <v>1332.38526935</v>
      </c>
      <c r="G192" s="25">
        <v>31.97085993</v>
      </c>
      <c r="H192" s="25">
        <v>501.93388736999998</v>
      </c>
      <c r="I192" s="25">
        <v>0</v>
      </c>
      <c r="J192" s="25">
        <v>317.26754638</v>
      </c>
      <c r="K192" s="25">
        <v>609.98697500000003</v>
      </c>
      <c r="L192" s="25">
        <v>71.256946630000002</v>
      </c>
      <c r="M192" s="26">
        <v>513.09379648000004</v>
      </c>
      <c r="O192" s="82"/>
      <c r="P192" s="83"/>
      <c r="Q192" s="83"/>
      <c r="R192" s="83"/>
      <c r="S192" s="83"/>
      <c r="T192" s="83"/>
      <c r="U192" s="83"/>
      <c r="V192" s="83"/>
      <c r="W192" s="83"/>
      <c r="X192" s="83"/>
      <c r="Y192" s="83"/>
      <c r="Z192" s="83"/>
      <c r="AB192" s="84"/>
      <c r="AC192" s="84"/>
      <c r="AD192" s="84"/>
      <c r="AE192" s="84"/>
      <c r="AF192" s="84"/>
      <c r="AG192" s="84"/>
      <c r="AH192" s="84"/>
      <c r="AI192" s="84"/>
      <c r="AJ192" s="84"/>
      <c r="AK192" s="84"/>
      <c r="AL192" s="84"/>
      <c r="AM192" s="84"/>
    </row>
    <row r="193" spans="2:39" ht="15" customHeight="1">
      <c r="B193" s="9" t="s">
        <v>102</v>
      </c>
      <c r="C193" s="25">
        <v>1493.6337550000001</v>
      </c>
      <c r="D193" s="25">
        <v>7030.9185259300002</v>
      </c>
      <c r="E193" s="25">
        <v>300.95673790000001</v>
      </c>
      <c r="F193" s="25">
        <v>1521.20892746</v>
      </c>
      <c r="G193" s="25">
        <v>30.731556879999999</v>
      </c>
      <c r="H193" s="25">
        <v>457.98655858000001</v>
      </c>
      <c r="I193" s="25">
        <v>0</v>
      </c>
      <c r="J193" s="25">
        <v>317.26754638</v>
      </c>
      <c r="K193" s="25">
        <v>631.03706499999998</v>
      </c>
      <c r="L193" s="25">
        <v>82.15347294</v>
      </c>
      <c r="M193" s="26">
        <v>512.98875833</v>
      </c>
      <c r="O193" s="82"/>
      <c r="P193" s="83"/>
      <c r="Q193" s="83"/>
      <c r="R193" s="83"/>
      <c r="S193" s="83"/>
      <c r="T193" s="83"/>
      <c r="U193" s="83"/>
      <c r="V193" s="83"/>
      <c r="W193" s="83"/>
      <c r="X193" s="83"/>
      <c r="Y193" s="83"/>
      <c r="Z193" s="83"/>
      <c r="AB193" s="84"/>
      <c r="AC193" s="84"/>
      <c r="AD193" s="84"/>
      <c r="AE193" s="84"/>
      <c r="AF193" s="84"/>
      <c r="AG193" s="84"/>
      <c r="AH193" s="84"/>
      <c r="AI193" s="84"/>
      <c r="AJ193" s="84"/>
      <c r="AK193" s="84"/>
      <c r="AL193" s="84"/>
      <c r="AM193" s="84"/>
    </row>
    <row r="194" spans="2:39" ht="15" customHeight="1">
      <c r="B194" s="9" t="s">
        <v>103</v>
      </c>
      <c r="C194" s="25">
        <v>1519.3249499999999</v>
      </c>
      <c r="D194" s="25">
        <v>7842.6030540399997</v>
      </c>
      <c r="E194" s="25">
        <v>305.47544979999998</v>
      </c>
      <c r="F194" s="25">
        <v>1241.2288289099999</v>
      </c>
      <c r="G194" s="25">
        <v>30.715366549999999</v>
      </c>
      <c r="H194" s="25">
        <v>456.03092054000001</v>
      </c>
      <c r="I194" s="25">
        <v>0</v>
      </c>
      <c r="J194" s="25">
        <v>319.70625751</v>
      </c>
      <c r="K194" s="25">
        <v>656.55983000000003</v>
      </c>
      <c r="L194" s="25">
        <v>63.18073536</v>
      </c>
      <c r="M194" s="26">
        <v>509.56648462999999</v>
      </c>
      <c r="O194" s="82"/>
      <c r="P194" s="83"/>
      <c r="Q194" s="83"/>
      <c r="R194" s="83"/>
      <c r="S194" s="83"/>
      <c r="T194" s="83"/>
      <c r="U194" s="83"/>
      <c r="V194" s="83"/>
      <c r="W194" s="83"/>
      <c r="X194" s="83"/>
      <c r="Y194" s="83"/>
      <c r="Z194" s="83"/>
      <c r="AB194" s="84"/>
      <c r="AC194" s="84"/>
      <c r="AD194" s="84"/>
      <c r="AE194" s="84"/>
      <c r="AF194" s="84"/>
      <c r="AG194" s="84"/>
      <c r="AH194" s="84"/>
      <c r="AI194" s="84"/>
      <c r="AJ194" s="84"/>
      <c r="AK194" s="84"/>
      <c r="AL194" s="84"/>
      <c r="AM194" s="84"/>
    </row>
    <row r="195" spans="2:39" ht="15" customHeight="1">
      <c r="B195" s="9" t="s">
        <v>104</v>
      </c>
      <c r="C195" s="25">
        <v>1531.919165</v>
      </c>
      <c r="D195" s="25">
        <v>7215.9730251199999</v>
      </c>
      <c r="E195" s="25">
        <v>308.57863839999999</v>
      </c>
      <c r="F195" s="25">
        <v>1297.0202121899999</v>
      </c>
      <c r="G195" s="25">
        <v>30.722929749999999</v>
      </c>
      <c r="H195" s="25">
        <v>553.00256749000005</v>
      </c>
      <c r="I195" s="25">
        <v>0</v>
      </c>
      <c r="J195" s="25">
        <v>319.70625751</v>
      </c>
      <c r="K195" s="25">
        <v>669.65197000000001</v>
      </c>
      <c r="L195" s="25">
        <v>45.651407919999997</v>
      </c>
      <c r="M195" s="26">
        <v>510.03974283999997</v>
      </c>
      <c r="O195" s="82"/>
      <c r="P195" s="83"/>
      <c r="Q195" s="83"/>
      <c r="R195" s="83"/>
      <c r="S195" s="83"/>
      <c r="T195" s="83"/>
      <c r="U195" s="83"/>
      <c r="V195" s="83"/>
      <c r="W195" s="83"/>
      <c r="X195" s="83"/>
      <c r="Y195" s="83"/>
      <c r="Z195" s="83"/>
      <c r="AB195" s="84"/>
      <c r="AC195" s="84"/>
      <c r="AD195" s="84"/>
      <c r="AE195" s="84"/>
      <c r="AF195" s="84"/>
      <c r="AG195" s="84"/>
      <c r="AH195" s="84"/>
      <c r="AI195" s="84"/>
      <c r="AJ195" s="84"/>
      <c r="AK195" s="84"/>
      <c r="AL195" s="84"/>
      <c r="AM195" s="84"/>
    </row>
    <row r="196" spans="2:39" ht="15" customHeight="1">
      <c r="B196" s="9" t="s">
        <v>23</v>
      </c>
      <c r="C196" s="25">
        <v>1538.2138600000001</v>
      </c>
      <c r="D196" s="25">
        <v>7161.1135528499999</v>
      </c>
      <c r="E196" s="25">
        <v>313.84716120000002</v>
      </c>
      <c r="F196" s="25">
        <v>1279.2756682500001</v>
      </c>
      <c r="G196" s="25">
        <v>30.67873376</v>
      </c>
      <c r="H196" s="25">
        <v>537.88191621999999</v>
      </c>
      <c r="I196" s="25">
        <v>0</v>
      </c>
      <c r="J196" s="25">
        <v>319.70625751</v>
      </c>
      <c r="K196" s="25">
        <v>676.08861000000002</v>
      </c>
      <c r="L196" s="25">
        <v>48.906952670000003</v>
      </c>
      <c r="M196" s="26">
        <v>510.34469504999998</v>
      </c>
      <c r="O196" s="82"/>
      <c r="P196" s="83"/>
      <c r="Q196" s="83"/>
      <c r="R196" s="83"/>
      <c r="S196" s="83"/>
      <c r="T196" s="83"/>
      <c r="U196" s="83"/>
      <c r="V196" s="83"/>
      <c r="W196" s="83"/>
      <c r="X196" s="83"/>
      <c r="Y196" s="83"/>
      <c r="Z196" s="83"/>
      <c r="AB196" s="84"/>
      <c r="AC196" s="84"/>
      <c r="AD196" s="84"/>
      <c r="AE196" s="84"/>
      <c r="AF196" s="84"/>
      <c r="AG196" s="84"/>
      <c r="AH196" s="84"/>
      <c r="AI196" s="84"/>
      <c r="AJ196" s="84"/>
      <c r="AK196" s="84"/>
      <c r="AL196" s="84"/>
      <c r="AM196" s="84"/>
    </row>
    <row r="197" spans="2:39" ht="15" customHeight="1">
      <c r="B197" s="9" t="s">
        <v>105</v>
      </c>
      <c r="C197" s="25">
        <v>1546.56304</v>
      </c>
      <c r="D197" s="25">
        <v>7545.7276647600002</v>
      </c>
      <c r="E197" s="25">
        <v>311.1991372</v>
      </c>
      <c r="F197" s="25">
        <v>1534.71215203</v>
      </c>
      <c r="G197" s="25">
        <v>40.160708589999999</v>
      </c>
      <c r="H197" s="25">
        <v>423.97032238000003</v>
      </c>
      <c r="I197" s="25">
        <v>0</v>
      </c>
      <c r="J197" s="25">
        <v>328.02373897000001</v>
      </c>
      <c r="K197" s="25">
        <v>691.264185</v>
      </c>
      <c r="L197" s="25">
        <v>60.242652</v>
      </c>
      <c r="M197" s="26">
        <v>508.27783091999999</v>
      </c>
      <c r="O197" s="82"/>
      <c r="P197" s="83"/>
      <c r="Q197" s="83"/>
      <c r="R197" s="83"/>
      <c r="S197" s="83"/>
      <c r="T197" s="83"/>
      <c r="U197" s="83"/>
      <c r="V197" s="83"/>
      <c r="W197" s="83"/>
      <c r="X197" s="83"/>
      <c r="Y197" s="83"/>
      <c r="Z197" s="83"/>
      <c r="AB197" s="84"/>
      <c r="AC197" s="84"/>
      <c r="AD197" s="84"/>
      <c r="AE197" s="84"/>
      <c r="AF197" s="84"/>
      <c r="AG197" s="84"/>
      <c r="AH197" s="84"/>
      <c r="AI197" s="84"/>
      <c r="AJ197" s="84"/>
      <c r="AK197" s="84"/>
      <c r="AL197" s="84"/>
      <c r="AM197" s="84"/>
    </row>
    <row r="198" spans="2:39" ht="15" customHeight="1">
      <c r="B198" s="9" t="s">
        <v>106</v>
      </c>
      <c r="C198" s="25">
        <v>1544.84148</v>
      </c>
      <c r="D198" s="25">
        <v>6682.6031214200002</v>
      </c>
      <c r="E198" s="25">
        <v>309.30409320000001</v>
      </c>
      <c r="F198" s="25">
        <v>1557.15095772</v>
      </c>
      <c r="G198" s="25">
        <v>38.986565159999998</v>
      </c>
      <c r="H198" s="25">
        <v>373.14311384000001</v>
      </c>
      <c r="I198" s="25">
        <v>0</v>
      </c>
      <c r="J198" s="25">
        <v>328.02373897000001</v>
      </c>
      <c r="K198" s="25">
        <v>717.72680000000003</v>
      </c>
      <c r="L198" s="25">
        <v>63.18515661</v>
      </c>
      <c r="M198" s="26">
        <v>508.93245516000002</v>
      </c>
      <c r="O198" s="82"/>
      <c r="P198" s="83"/>
      <c r="Q198" s="83"/>
      <c r="R198" s="83"/>
      <c r="S198" s="83"/>
      <c r="T198" s="83"/>
      <c r="U198" s="83"/>
      <c r="V198" s="83"/>
      <c r="W198" s="83"/>
      <c r="X198" s="83"/>
      <c r="Y198" s="83"/>
      <c r="Z198" s="83"/>
      <c r="AB198" s="84"/>
      <c r="AC198" s="84"/>
      <c r="AD198" s="84"/>
      <c r="AE198" s="84"/>
      <c r="AF198" s="84"/>
      <c r="AG198" s="84"/>
      <c r="AH198" s="84"/>
      <c r="AI198" s="84"/>
      <c r="AJ198" s="84"/>
      <c r="AK198" s="84"/>
      <c r="AL198" s="84"/>
      <c r="AM198" s="84"/>
    </row>
    <row r="199" spans="2:39" ht="15" customHeight="1">
      <c r="B199" s="9" t="s">
        <v>107</v>
      </c>
      <c r="C199" s="25">
        <v>1520.7734150000001</v>
      </c>
      <c r="D199" s="25">
        <v>6249.2223863899999</v>
      </c>
      <c r="E199" s="25">
        <v>311.60674440000003</v>
      </c>
      <c r="F199" s="25">
        <v>1648.39133668</v>
      </c>
      <c r="G199" s="25">
        <v>38.976536879999998</v>
      </c>
      <c r="H199" s="25">
        <v>362.15238750999998</v>
      </c>
      <c r="I199" s="25">
        <v>0</v>
      </c>
      <c r="J199" s="25">
        <v>328.02373897000001</v>
      </c>
      <c r="K199" s="25">
        <v>746.93775500000004</v>
      </c>
      <c r="L199" s="25">
        <v>65.213872890000005</v>
      </c>
      <c r="M199" s="26">
        <v>509.72482547999999</v>
      </c>
      <c r="O199" s="82"/>
      <c r="P199" s="83"/>
      <c r="Q199" s="83"/>
      <c r="R199" s="83"/>
      <c r="S199" s="83"/>
      <c r="T199" s="83"/>
      <c r="U199" s="83"/>
      <c r="V199" s="83"/>
      <c r="W199" s="83"/>
      <c r="X199" s="83"/>
      <c r="Y199" s="83"/>
      <c r="Z199" s="83"/>
      <c r="AB199" s="84"/>
      <c r="AC199" s="84"/>
      <c r="AD199" s="84"/>
      <c r="AE199" s="84"/>
      <c r="AF199" s="84"/>
      <c r="AG199" s="84"/>
      <c r="AH199" s="84"/>
      <c r="AI199" s="84"/>
      <c r="AJ199" s="84"/>
      <c r="AK199" s="84"/>
      <c r="AL199" s="84"/>
      <c r="AM199" s="84"/>
    </row>
    <row r="200" spans="2:39" ht="15" customHeight="1">
      <c r="B200" s="9" t="s">
        <v>108</v>
      </c>
      <c r="C200" s="25">
        <v>1511.2015799999999</v>
      </c>
      <c r="D200" s="25">
        <v>6676.9108425300001</v>
      </c>
      <c r="E200" s="25">
        <v>314.245047</v>
      </c>
      <c r="F200" s="25">
        <v>1390.78718211</v>
      </c>
      <c r="G200" s="25">
        <v>38.998947010000002</v>
      </c>
      <c r="H200" s="25">
        <v>395.00450795</v>
      </c>
      <c r="I200" s="25">
        <v>0</v>
      </c>
      <c r="J200" s="25">
        <v>336.82886148</v>
      </c>
      <c r="K200" s="25">
        <v>740.49990000000003</v>
      </c>
      <c r="L200" s="25">
        <v>67.457421890000006</v>
      </c>
      <c r="M200" s="26">
        <v>510.36218584</v>
      </c>
      <c r="O200" s="82"/>
      <c r="P200" s="83"/>
      <c r="Q200" s="83"/>
      <c r="R200" s="83"/>
      <c r="S200" s="83"/>
      <c r="T200" s="83"/>
      <c r="U200" s="83"/>
      <c r="V200" s="83"/>
      <c r="W200" s="83"/>
      <c r="X200" s="83"/>
      <c r="Y200" s="83"/>
      <c r="Z200" s="83"/>
      <c r="AB200" s="84"/>
      <c r="AC200" s="84"/>
      <c r="AD200" s="84"/>
      <c r="AE200" s="84"/>
      <c r="AF200" s="84"/>
      <c r="AG200" s="84"/>
      <c r="AH200" s="84"/>
      <c r="AI200" s="84"/>
      <c r="AJ200" s="84"/>
      <c r="AK200" s="84"/>
      <c r="AL200" s="84"/>
      <c r="AM200" s="84"/>
    </row>
    <row r="201" spans="2:39" ht="15" customHeight="1">
      <c r="B201" s="9" t="s">
        <v>109</v>
      </c>
      <c r="C201" s="25">
        <v>1508.4725599999999</v>
      </c>
      <c r="D201" s="25">
        <v>6119.5103878199998</v>
      </c>
      <c r="E201" s="25">
        <v>308.95369499999998</v>
      </c>
      <c r="F201" s="25">
        <v>1415.09588809</v>
      </c>
      <c r="G201" s="25">
        <v>41.51786268</v>
      </c>
      <c r="H201" s="25">
        <v>401.70710421000001</v>
      </c>
      <c r="I201" s="25">
        <v>0</v>
      </c>
      <c r="J201" s="25">
        <v>336.82886148</v>
      </c>
      <c r="K201" s="25">
        <v>734.03024500000004</v>
      </c>
      <c r="L201" s="25">
        <v>64.451820209999994</v>
      </c>
      <c r="M201" s="26">
        <v>510.53385460999999</v>
      </c>
      <c r="O201" s="82"/>
      <c r="P201" s="83"/>
      <c r="Q201" s="83"/>
      <c r="R201" s="83"/>
      <c r="S201" s="83"/>
      <c r="T201" s="83"/>
      <c r="U201" s="83"/>
      <c r="V201" s="83"/>
      <c r="W201" s="83"/>
      <c r="X201" s="83"/>
      <c r="Y201" s="83"/>
      <c r="Z201" s="83"/>
      <c r="AB201" s="84"/>
      <c r="AC201" s="84"/>
      <c r="AD201" s="84"/>
      <c r="AE201" s="84"/>
      <c r="AF201" s="84"/>
      <c r="AG201" s="84"/>
      <c r="AH201" s="84"/>
      <c r="AI201" s="84"/>
      <c r="AJ201" s="84"/>
      <c r="AK201" s="84"/>
      <c r="AL201" s="84"/>
      <c r="AM201" s="84"/>
    </row>
    <row r="202" spans="2:39" ht="15" customHeight="1">
      <c r="B202" s="9" t="s">
        <v>99</v>
      </c>
      <c r="C202" s="25">
        <v>1503.739235</v>
      </c>
      <c r="D202" s="25">
        <v>6348.8463824399996</v>
      </c>
      <c r="E202" s="25">
        <v>310.57058869999997</v>
      </c>
      <c r="F202" s="25">
        <v>1421.19977199</v>
      </c>
      <c r="G202" s="25">
        <v>80.880729250000002</v>
      </c>
      <c r="H202" s="25">
        <v>362.17196878999999</v>
      </c>
      <c r="I202" s="25">
        <v>0</v>
      </c>
      <c r="J202" s="25">
        <v>336.82886148</v>
      </c>
      <c r="K202" s="25">
        <v>739.02266999999995</v>
      </c>
      <c r="L202" s="25">
        <v>58.069042629999998</v>
      </c>
      <c r="M202" s="26">
        <v>510.96709428999998</v>
      </c>
      <c r="O202" s="82"/>
      <c r="P202" s="83"/>
      <c r="Q202" s="83"/>
      <c r="R202" s="83"/>
      <c r="S202" s="83"/>
      <c r="T202" s="83"/>
      <c r="U202" s="83"/>
      <c r="V202" s="83"/>
      <c r="W202" s="83"/>
      <c r="X202" s="83"/>
      <c r="Y202" s="83"/>
      <c r="Z202" s="83"/>
      <c r="AB202" s="84"/>
      <c r="AC202" s="84"/>
      <c r="AD202" s="84"/>
      <c r="AE202" s="84"/>
      <c r="AF202" s="84"/>
      <c r="AG202" s="84"/>
      <c r="AH202" s="84"/>
      <c r="AI202" s="84"/>
      <c r="AJ202" s="84"/>
      <c r="AK202" s="84"/>
      <c r="AL202" s="84"/>
      <c r="AM202" s="84"/>
    </row>
    <row r="203" spans="2:39" ht="15" customHeight="1">
      <c r="B203" s="9" t="s">
        <v>100</v>
      </c>
      <c r="C203" s="25">
        <v>1517.011845</v>
      </c>
      <c r="D203" s="25">
        <v>5844.3333466699996</v>
      </c>
      <c r="E203" s="25">
        <v>303.95139699999999</v>
      </c>
      <c r="F203" s="25">
        <v>1107.2729374800001</v>
      </c>
      <c r="G203" s="25">
        <v>67.616137870000003</v>
      </c>
      <c r="H203" s="25">
        <v>310.60942175999998</v>
      </c>
      <c r="I203" s="25">
        <v>0</v>
      </c>
      <c r="J203" s="25">
        <v>321.32377116999999</v>
      </c>
      <c r="K203" s="25">
        <v>784.63378499999999</v>
      </c>
      <c r="L203" s="25">
        <v>34.779873909999999</v>
      </c>
      <c r="M203" s="26">
        <v>511.56974463</v>
      </c>
      <c r="O203" s="82"/>
      <c r="P203" s="83"/>
      <c r="Q203" s="83"/>
      <c r="R203" s="83"/>
      <c r="S203" s="83"/>
      <c r="T203" s="83"/>
      <c r="U203" s="83"/>
      <c r="V203" s="83"/>
      <c r="W203" s="83"/>
      <c r="X203" s="83"/>
      <c r="Y203" s="83"/>
      <c r="Z203" s="83"/>
      <c r="AB203" s="84"/>
      <c r="AC203" s="84"/>
      <c r="AD203" s="84"/>
      <c r="AE203" s="84"/>
      <c r="AF203" s="84"/>
      <c r="AG203" s="84"/>
      <c r="AH203" s="84"/>
      <c r="AI203" s="84"/>
      <c r="AJ203" s="84"/>
      <c r="AK203" s="84"/>
      <c r="AL203" s="84"/>
      <c r="AM203" s="84"/>
    </row>
    <row r="204" spans="2:39" ht="15" customHeight="1">
      <c r="B204" s="77">
        <v>2023</v>
      </c>
      <c r="C204" s="25"/>
      <c r="D204" s="25"/>
      <c r="E204" s="25"/>
      <c r="F204" s="25"/>
      <c r="G204" s="25"/>
      <c r="H204" s="25"/>
      <c r="I204" s="25"/>
      <c r="J204" s="25"/>
      <c r="K204" s="25"/>
      <c r="L204" s="25"/>
      <c r="M204" s="26"/>
      <c r="O204" s="82"/>
      <c r="P204" s="83"/>
      <c r="Q204" s="83"/>
      <c r="R204" s="83"/>
      <c r="S204" s="83"/>
      <c r="T204" s="83"/>
      <c r="U204" s="83"/>
      <c r="V204" s="83"/>
      <c r="W204" s="83"/>
      <c r="X204" s="83"/>
      <c r="Y204" s="83"/>
      <c r="Z204" s="83"/>
      <c r="AB204" s="84"/>
      <c r="AC204" s="84"/>
      <c r="AD204" s="84"/>
      <c r="AE204" s="84"/>
      <c r="AF204" s="84"/>
      <c r="AG204" s="84"/>
      <c r="AH204" s="84"/>
      <c r="AI204" s="84"/>
      <c r="AJ204" s="84"/>
      <c r="AK204" s="84"/>
      <c r="AL204" s="84"/>
      <c r="AM204" s="84"/>
    </row>
    <row r="205" spans="2:39" ht="15" customHeight="1">
      <c r="B205" s="9" t="s">
        <v>101</v>
      </c>
      <c r="C205" s="25">
        <v>1494.22848</v>
      </c>
      <c r="D205" s="25">
        <v>5889.1659781300004</v>
      </c>
      <c r="E205" s="25">
        <v>301.1586428</v>
      </c>
      <c r="F205" s="25">
        <v>1037.49184713</v>
      </c>
      <c r="G205" s="25">
        <v>57.556243649999999</v>
      </c>
      <c r="H205" s="25">
        <v>328.62810695000002</v>
      </c>
      <c r="I205" s="25">
        <v>0</v>
      </c>
      <c r="J205" s="25">
        <v>321.32377116999999</v>
      </c>
      <c r="K205" s="25">
        <v>772.02080000000001</v>
      </c>
      <c r="L205" s="25">
        <v>-7.4446722100000002</v>
      </c>
      <c r="M205" s="26">
        <v>511.26795834000001</v>
      </c>
      <c r="O205" s="82"/>
      <c r="P205" s="83"/>
      <c r="Q205" s="83"/>
      <c r="R205" s="83"/>
      <c r="S205" s="83"/>
      <c r="T205" s="83"/>
      <c r="U205" s="83"/>
      <c r="V205" s="83"/>
      <c r="W205" s="83"/>
      <c r="X205" s="83"/>
      <c r="Y205" s="83"/>
      <c r="Z205" s="83"/>
      <c r="AB205" s="84"/>
      <c r="AC205" s="84"/>
      <c r="AD205" s="84"/>
      <c r="AE205" s="84"/>
      <c r="AF205" s="84"/>
      <c r="AG205" s="84"/>
      <c r="AH205" s="84"/>
      <c r="AI205" s="84"/>
      <c r="AJ205" s="84"/>
      <c r="AK205" s="84"/>
      <c r="AL205" s="84"/>
      <c r="AM205" s="84"/>
    </row>
    <row r="206" spans="2:39" ht="15" customHeight="1">
      <c r="B206" s="9" t="s">
        <v>102</v>
      </c>
      <c r="C206" s="25">
        <v>1490.43264</v>
      </c>
      <c r="D206" s="25">
        <v>5745.3686231700003</v>
      </c>
      <c r="E206" s="25">
        <v>297.96126299999997</v>
      </c>
      <c r="F206" s="25">
        <v>1187.33858631</v>
      </c>
      <c r="G206" s="25">
        <v>41.41699801</v>
      </c>
      <c r="H206" s="25">
        <v>290.45061141000002</v>
      </c>
      <c r="I206" s="25">
        <v>0</v>
      </c>
      <c r="J206" s="25">
        <v>321.32377116999999</v>
      </c>
      <c r="K206" s="25">
        <v>790.91691500000002</v>
      </c>
      <c r="L206" s="25">
        <v>-4.5465438699999998</v>
      </c>
      <c r="M206" s="26">
        <v>511.30457127</v>
      </c>
      <c r="O206" s="82"/>
      <c r="P206" s="83"/>
      <c r="Q206" s="83"/>
      <c r="R206" s="83"/>
      <c r="S206" s="83"/>
      <c r="T206" s="83"/>
      <c r="U206" s="83"/>
      <c r="V206" s="83"/>
      <c r="W206" s="83"/>
      <c r="X206" s="83"/>
      <c r="Y206" s="83"/>
      <c r="Z206" s="83"/>
      <c r="AB206" s="84"/>
      <c r="AC206" s="84"/>
      <c r="AD206" s="84"/>
      <c r="AE206" s="84"/>
      <c r="AF206" s="84"/>
      <c r="AG206" s="84"/>
      <c r="AH206" s="84"/>
      <c r="AI206" s="84"/>
      <c r="AJ206" s="84"/>
      <c r="AK206" s="84"/>
      <c r="AL206" s="84"/>
      <c r="AM206" s="84"/>
    </row>
    <row r="207" spans="2:39" ht="15" customHeight="1">
      <c r="B207" s="9" t="s">
        <v>103</v>
      </c>
      <c r="C207" s="25">
        <v>1493.6284800000001</v>
      </c>
      <c r="D207" s="25">
        <v>5893.7203174099996</v>
      </c>
      <c r="E207" s="25">
        <v>297.91588330000002</v>
      </c>
      <c r="F207" s="25">
        <v>880.54625603</v>
      </c>
      <c r="G207" s="25">
        <v>65.360912850000005</v>
      </c>
      <c r="H207" s="25">
        <v>266.67583241</v>
      </c>
      <c r="I207" s="25">
        <v>0</v>
      </c>
      <c r="J207" s="25">
        <v>317.62712706999997</v>
      </c>
      <c r="K207" s="25">
        <v>814.87108499999999</v>
      </c>
      <c r="L207" s="25">
        <v>34.202919860000002</v>
      </c>
      <c r="M207" s="26">
        <v>497.75190414999997</v>
      </c>
      <c r="O207" s="82"/>
      <c r="P207" s="83"/>
      <c r="Q207" s="83"/>
      <c r="R207" s="83"/>
      <c r="S207" s="83"/>
      <c r="T207" s="83"/>
      <c r="U207" s="83"/>
      <c r="V207" s="83"/>
      <c r="W207" s="83"/>
      <c r="X207" s="83"/>
      <c r="Y207" s="83"/>
      <c r="Z207" s="83"/>
      <c r="AB207" s="84"/>
      <c r="AC207" s="84"/>
      <c r="AD207" s="84"/>
      <c r="AE207" s="84"/>
      <c r="AF207" s="84"/>
      <c r="AG207" s="84"/>
      <c r="AH207" s="84"/>
      <c r="AI207" s="84"/>
      <c r="AJ207" s="84"/>
      <c r="AK207" s="84"/>
      <c r="AL207" s="84"/>
      <c r="AM207" s="84"/>
    </row>
    <row r="208" spans="2:39" ht="15" customHeight="1">
      <c r="B208" s="9" t="s">
        <v>104</v>
      </c>
      <c r="C208" s="25">
        <v>1500.34944</v>
      </c>
      <c r="D208" s="25">
        <v>6423.4486563099999</v>
      </c>
      <c r="E208" s="25">
        <v>299.07940150000002</v>
      </c>
      <c r="F208" s="25">
        <v>914.54015783</v>
      </c>
      <c r="G208" s="25">
        <v>13.647625100000001</v>
      </c>
      <c r="H208" s="25">
        <v>272.50561192999999</v>
      </c>
      <c r="I208" s="25">
        <v>0</v>
      </c>
      <c r="J208" s="25">
        <v>317.62712706999997</v>
      </c>
      <c r="K208" s="25">
        <v>809.08389499999998</v>
      </c>
      <c r="L208" s="25">
        <v>18.93266933</v>
      </c>
      <c r="M208" s="26">
        <v>498.25414992999998</v>
      </c>
      <c r="O208" s="82"/>
      <c r="P208" s="83"/>
      <c r="Q208" s="83"/>
      <c r="R208" s="83"/>
      <c r="S208" s="83"/>
      <c r="T208" s="83"/>
      <c r="U208" s="83"/>
      <c r="V208" s="83"/>
      <c r="W208" s="83"/>
      <c r="X208" s="83"/>
      <c r="Y208" s="83"/>
      <c r="Z208" s="83"/>
      <c r="AB208" s="84"/>
      <c r="AC208" s="84"/>
      <c r="AD208" s="84"/>
      <c r="AE208" s="84"/>
      <c r="AF208" s="84"/>
      <c r="AG208" s="84"/>
      <c r="AH208" s="84"/>
      <c r="AI208" s="84"/>
      <c r="AJ208" s="84"/>
      <c r="AK208" s="84"/>
      <c r="AL208" s="84"/>
      <c r="AM208" s="84"/>
    </row>
    <row r="209" spans="2:39" ht="15" customHeight="1">
      <c r="B209" s="9" t="s">
        <v>23</v>
      </c>
      <c r="C209" s="25">
        <v>1500.90048</v>
      </c>
      <c r="D209" s="25">
        <v>6622.5263100599996</v>
      </c>
      <c r="E209" s="25">
        <v>299.5053115</v>
      </c>
      <c r="F209" s="25">
        <v>960.62821292000001</v>
      </c>
      <c r="G209" s="25">
        <v>23.047687289999999</v>
      </c>
      <c r="H209" s="25">
        <v>306.96410914000001</v>
      </c>
      <c r="I209" s="25">
        <v>0</v>
      </c>
      <c r="J209" s="25">
        <v>317.62712706999997</v>
      </c>
      <c r="K209" s="25">
        <v>814.27436</v>
      </c>
      <c r="L209" s="25">
        <v>18.913820619999999</v>
      </c>
      <c r="M209" s="26">
        <v>498.58180048999998</v>
      </c>
      <c r="O209" s="82"/>
      <c r="P209" s="83"/>
      <c r="Q209" s="83"/>
      <c r="R209" s="83"/>
      <c r="S209" s="83"/>
      <c r="T209" s="83"/>
      <c r="U209" s="83"/>
      <c r="V209" s="83"/>
      <c r="W209" s="83"/>
      <c r="X209" s="83"/>
      <c r="Y209" s="83"/>
      <c r="Z209" s="83"/>
      <c r="AB209" s="84"/>
      <c r="AC209" s="84"/>
      <c r="AD209" s="84"/>
      <c r="AE209" s="84"/>
      <c r="AF209" s="84"/>
      <c r="AG209" s="84"/>
      <c r="AH209" s="84"/>
      <c r="AI209" s="84"/>
      <c r="AJ209" s="84"/>
      <c r="AK209" s="84"/>
      <c r="AL209" s="84"/>
      <c r="AM209" s="84"/>
    </row>
    <row r="210" spans="2:39" ht="15" customHeight="1">
      <c r="B210" s="9" t="s">
        <v>105</v>
      </c>
      <c r="C210" s="25">
        <v>1502.84736</v>
      </c>
      <c r="D210" s="25">
        <v>6421.1444883599997</v>
      </c>
      <c r="E210" s="25">
        <v>301.06194529999999</v>
      </c>
      <c r="F210" s="25">
        <v>1557.57987852</v>
      </c>
      <c r="G210" s="25">
        <v>20.791397119999999</v>
      </c>
      <c r="H210" s="25">
        <v>398.98122778999999</v>
      </c>
      <c r="I210" s="25">
        <v>0</v>
      </c>
      <c r="J210" s="25">
        <v>314.36674514999999</v>
      </c>
      <c r="K210" s="25">
        <v>829.68497000000002</v>
      </c>
      <c r="L210" s="25">
        <v>48.893209089999999</v>
      </c>
      <c r="M210" s="26">
        <v>496.89394311000001</v>
      </c>
      <c r="O210" s="82"/>
      <c r="P210" s="83"/>
      <c r="Q210" s="83"/>
      <c r="R210" s="83"/>
      <c r="S210" s="83"/>
      <c r="T210" s="83"/>
      <c r="U210" s="83"/>
      <c r="V210" s="83"/>
      <c r="W210" s="83"/>
      <c r="X210" s="83"/>
      <c r="Y210" s="83"/>
      <c r="Z210" s="83"/>
      <c r="AB210" s="84"/>
      <c r="AC210" s="84"/>
      <c r="AD210" s="84"/>
      <c r="AE210" s="84"/>
      <c r="AF210" s="84"/>
      <c r="AG210" s="84"/>
      <c r="AH210" s="84"/>
      <c r="AI210" s="84"/>
      <c r="AJ210" s="84"/>
      <c r="AK210" s="84"/>
      <c r="AL210" s="84"/>
      <c r="AM210" s="84"/>
    </row>
    <row r="211" spans="2:39" ht="15" customHeight="1">
      <c r="B211" s="9" t="s">
        <v>106</v>
      </c>
      <c r="C211" s="25">
        <v>1505.8828799999999</v>
      </c>
      <c r="D211" s="25">
        <v>6089.8796365799999</v>
      </c>
      <c r="E211" s="25">
        <v>294.27810720000002</v>
      </c>
      <c r="F211" s="25">
        <v>1521.5846871700001</v>
      </c>
      <c r="G211" s="25">
        <v>20.607908210000002</v>
      </c>
      <c r="H211" s="25">
        <v>393.65444608000001</v>
      </c>
      <c r="I211" s="25">
        <v>0</v>
      </c>
      <c r="J211" s="25">
        <v>314.36674514999999</v>
      </c>
      <c r="K211" s="25">
        <v>822.65697</v>
      </c>
      <c r="L211" s="25">
        <v>26.830730129999999</v>
      </c>
      <c r="M211" s="26">
        <v>497.40639787999999</v>
      </c>
      <c r="O211" s="82"/>
      <c r="P211" s="83"/>
      <c r="Q211" s="83"/>
      <c r="R211" s="83"/>
      <c r="S211" s="83"/>
      <c r="T211" s="83"/>
      <c r="U211" s="83"/>
      <c r="V211" s="83"/>
      <c r="W211" s="83"/>
      <c r="X211" s="83"/>
      <c r="Y211" s="83"/>
      <c r="Z211" s="83"/>
      <c r="AB211" s="84"/>
      <c r="AC211" s="84"/>
      <c r="AD211" s="84"/>
      <c r="AE211" s="84"/>
      <c r="AF211" s="84"/>
      <c r="AG211" s="84"/>
      <c r="AH211" s="84"/>
      <c r="AI211" s="84"/>
      <c r="AJ211" s="84"/>
      <c r="AK211" s="84"/>
      <c r="AL211" s="84"/>
      <c r="AM211" s="84"/>
    </row>
    <row r="212" spans="2:39" ht="15" customHeight="1">
      <c r="B212" s="9" t="s">
        <v>107</v>
      </c>
      <c r="C212" s="25">
        <v>1499.44128</v>
      </c>
      <c r="D212" s="25">
        <v>5906.6439160700002</v>
      </c>
      <c r="E212" s="25">
        <v>294.07028869999999</v>
      </c>
      <c r="F212" s="25">
        <v>1561.4443627000001</v>
      </c>
      <c r="G212" s="25">
        <v>26.16286448</v>
      </c>
      <c r="H212" s="25">
        <v>337.57195949999999</v>
      </c>
      <c r="I212" s="25">
        <v>0</v>
      </c>
      <c r="J212" s="25">
        <v>314.36674514999999</v>
      </c>
      <c r="K212" s="25">
        <v>829.86422500000003</v>
      </c>
      <c r="L212" s="25">
        <v>38.007245330000003</v>
      </c>
      <c r="M212" s="26">
        <v>498.35330472999999</v>
      </c>
      <c r="O212" s="82"/>
      <c r="P212" s="83"/>
      <c r="Q212" s="83"/>
      <c r="R212" s="83"/>
      <c r="S212" s="83"/>
      <c r="T212" s="83"/>
      <c r="U212" s="83"/>
      <c r="V212" s="83"/>
      <c r="W212" s="83"/>
      <c r="X212" s="83"/>
      <c r="Y212" s="83"/>
      <c r="Z212" s="83"/>
      <c r="AB212" s="84"/>
      <c r="AC212" s="84"/>
      <c r="AD212" s="84"/>
      <c r="AE212" s="84"/>
      <c r="AF212" s="84"/>
      <c r="AG212" s="84"/>
      <c r="AH212" s="84"/>
      <c r="AI212" s="84"/>
      <c r="AJ212" s="84"/>
      <c r="AK212" s="84"/>
      <c r="AL212" s="84"/>
      <c r="AM212" s="84"/>
    </row>
    <row r="213" spans="2:39" ht="15" customHeight="1">
      <c r="B213" s="9" t="s">
        <v>108</v>
      </c>
      <c r="C213" s="25">
        <v>1494.72192</v>
      </c>
      <c r="D213" s="25">
        <v>5767.9616535900004</v>
      </c>
      <c r="E213" s="25">
        <v>296.6531751</v>
      </c>
      <c r="F213" s="25">
        <v>1777.21863059</v>
      </c>
      <c r="G213" s="25">
        <v>39.433038779999997</v>
      </c>
      <c r="H213" s="25">
        <v>386.01653499999998</v>
      </c>
      <c r="I213" s="25">
        <v>0</v>
      </c>
      <c r="J213" s="25">
        <v>318.42275902</v>
      </c>
      <c r="K213" s="25">
        <v>834.90498000000002</v>
      </c>
      <c r="L213" s="25">
        <v>66.404970329999998</v>
      </c>
      <c r="M213" s="26">
        <v>495.07324231000001</v>
      </c>
      <c r="O213" s="82"/>
      <c r="P213" s="83"/>
      <c r="Q213" s="83"/>
      <c r="R213" s="83"/>
      <c r="S213" s="83"/>
      <c r="T213" s="83"/>
      <c r="U213" s="83"/>
      <c r="V213" s="83"/>
      <c r="W213" s="83"/>
      <c r="X213" s="83"/>
      <c r="Y213" s="83"/>
      <c r="Z213" s="83"/>
      <c r="AB213" s="84"/>
      <c r="AC213" s="84"/>
      <c r="AD213" s="84"/>
      <c r="AE213" s="84"/>
      <c r="AF213" s="84"/>
      <c r="AG213" s="84"/>
      <c r="AH213" s="84"/>
      <c r="AI213" s="84"/>
      <c r="AJ213" s="84"/>
      <c r="AK213" s="84"/>
      <c r="AL213" s="84"/>
      <c r="AM213" s="84"/>
    </row>
    <row r="214" spans="2:39" ht="15" customHeight="1">
      <c r="B214" s="9" t="s">
        <v>109</v>
      </c>
      <c r="C214" s="25">
        <v>1490.76864</v>
      </c>
      <c r="D214" s="25">
        <v>5395.5401360899996</v>
      </c>
      <c r="E214" s="25">
        <v>293.01588629999998</v>
      </c>
      <c r="F214" s="25">
        <v>1948.37165256</v>
      </c>
      <c r="G214" s="25">
        <v>52.783953320000002</v>
      </c>
      <c r="H214" s="25">
        <v>381.76715372000001</v>
      </c>
      <c r="I214" s="25">
        <v>0</v>
      </c>
      <c r="J214" s="25">
        <v>318.42275902</v>
      </c>
      <c r="K214" s="25">
        <v>827.74418000000003</v>
      </c>
      <c r="L214" s="25">
        <v>38.328022249999997</v>
      </c>
      <c r="M214" s="26">
        <v>494.96022576000001</v>
      </c>
      <c r="O214" s="82"/>
      <c r="P214" s="83"/>
      <c r="Q214" s="83"/>
      <c r="R214" s="83"/>
      <c r="S214" s="83"/>
      <c r="T214" s="83"/>
      <c r="U214" s="83"/>
      <c r="V214" s="83"/>
      <c r="W214" s="83"/>
      <c r="X214" s="83"/>
      <c r="Y214" s="83"/>
      <c r="Z214" s="83"/>
      <c r="AB214" s="84"/>
      <c r="AC214" s="84"/>
      <c r="AD214" s="84"/>
      <c r="AE214" s="84"/>
      <c r="AF214" s="84"/>
      <c r="AG214" s="84"/>
      <c r="AH214" s="84"/>
      <c r="AI214" s="84"/>
      <c r="AJ214" s="84"/>
      <c r="AK214" s="84"/>
      <c r="AL214" s="84"/>
      <c r="AM214" s="84"/>
    </row>
    <row r="215" spans="2:39" ht="15" customHeight="1">
      <c r="B215" s="9" t="s">
        <v>99</v>
      </c>
      <c r="C215" s="25">
        <v>1486.61184</v>
      </c>
      <c r="D215" s="25">
        <v>5476.9294284300004</v>
      </c>
      <c r="E215" s="25">
        <v>290.84289130000002</v>
      </c>
      <c r="F215" s="25">
        <v>1527.68349792</v>
      </c>
      <c r="G215" s="25">
        <v>35.249214090000002</v>
      </c>
      <c r="H215" s="25">
        <v>386.75342226999999</v>
      </c>
      <c r="I215" s="25">
        <v>0</v>
      </c>
      <c r="J215" s="25">
        <v>318.42275902</v>
      </c>
      <c r="K215" s="25">
        <v>832.74031000000002</v>
      </c>
      <c r="L215" s="25">
        <v>44.212955039999997</v>
      </c>
      <c r="M215" s="26">
        <v>495.33178193999998</v>
      </c>
      <c r="O215" s="82"/>
      <c r="P215" s="83"/>
      <c r="Q215" s="83"/>
      <c r="R215" s="83"/>
      <c r="S215" s="83"/>
      <c r="T215" s="83"/>
      <c r="U215" s="83"/>
      <c r="V215" s="83"/>
      <c r="W215" s="83"/>
      <c r="X215" s="83"/>
      <c r="Y215" s="83"/>
      <c r="Z215" s="83"/>
      <c r="AB215" s="84"/>
      <c r="AC215" s="84"/>
      <c r="AD215" s="84"/>
      <c r="AE215" s="84"/>
      <c r="AF215" s="84"/>
      <c r="AG215" s="84"/>
      <c r="AH215" s="84"/>
      <c r="AI215" s="84"/>
      <c r="AJ215" s="84"/>
      <c r="AK215" s="84"/>
      <c r="AL215" s="84"/>
      <c r="AM215" s="84"/>
    </row>
    <row r="216" spans="2:39" ht="15" customHeight="1">
      <c r="B216" s="9" t="s">
        <v>100</v>
      </c>
      <c r="C216" s="25">
        <v>1504.53792</v>
      </c>
      <c r="D216" s="25">
        <v>5609.2468495800003</v>
      </c>
      <c r="E216" s="25">
        <v>296.43045599999999</v>
      </c>
      <c r="F216" s="25">
        <v>1438.46953383</v>
      </c>
      <c r="G216" s="25">
        <v>24.22687904</v>
      </c>
      <c r="H216" s="25">
        <v>420.89804018000001</v>
      </c>
      <c r="I216" s="25">
        <v>0</v>
      </c>
      <c r="J216" s="25">
        <v>312.08202849000003</v>
      </c>
      <c r="K216" s="25">
        <v>861.84571000000005</v>
      </c>
      <c r="L216" s="25">
        <v>34.161486279999998</v>
      </c>
      <c r="M216" s="26">
        <v>494.09105968</v>
      </c>
      <c r="O216" s="82"/>
      <c r="P216" s="83"/>
      <c r="Q216" s="83"/>
      <c r="R216" s="83"/>
      <c r="S216" s="83"/>
      <c r="T216" s="83"/>
      <c r="U216" s="83"/>
      <c r="V216" s="83"/>
      <c r="W216" s="83"/>
      <c r="X216" s="83"/>
      <c r="Y216" s="83"/>
      <c r="Z216" s="83"/>
      <c r="AB216" s="84"/>
      <c r="AC216" s="84"/>
      <c r="AD216" s="84"/>
      <c r="AE216" s="84"/>
      <c r="AF216" s="84"/>
      <c r="AG216" s="84"/>
      <c r="AH216" s="84"/>
      <c r="AI216" s="84"/>
      <c r="AJ216" s="84"/>
      <c r="AK216" s="84"/>
      <c r="AL216" s="84"/>
      <c r="AM216" s="84"/>
    </row>
    <row r="217" spans="2:39" ht="15" customHeight="1">
      <c r="B217" s="77">
        <v>2024</v>
      </c>
      <c r="C217" s="25"/>
      <c r="D217" s="25"/>
      <c r="E217" s="25"/>
      <c r="F217" s="25"/>
      <c r="G217" s="25"/>
      <c r="H217" s="25"/>
      <c r="I217" s="25"/>
      <c r="J217" s="25"/>
      <c r="K217" s="25"/>
      <c r="L217" s="25"/>
      <c r="M217" s="26"/>
      <c r="O217" s="82"/>
      <c r="P217" s="83"/>
      <c r="Q217" s="83"/>
      <c r="R217" s="83"/>
      <c r="S217" s="83"/>
      <c r="T217" s="83"/>
      <c r="U217" s="83"/>
      <c r="V217" s="83"/>
      <c r="W217" s="83"/>
      <c r="X217" s="83"/>
      <c r="Y217" s="83"/>
      <c r="Z217" s="83"/>
      <c r="AB217" s="84"/>
      <c r="AC217" s="84"/>
      <c r="AD217" s="84"/>
      <c r="AE217" s="84"/>
      <c r="AF217" s="84"/>
      <c r="AG217" s="84"/>
      <c r="AH217" s="84"/>
      <c r="AI217" s="84"/>
      <c r="AJ217" s="84"/>
      <c r="AK217" s="84"/>
      <c r="AL217" s="84"/>
      <c r="AM217" s="84"/>
    </row>
    <row r="218" spans="2:39" ht="15" customHeight="1">
      <c r="B218" s="9" t="s">
        <v>101</v>
      </c>
      <c r="C218" s="25">
        <v>1838.1073200000001</v>
      </c>
      <c r="D218" s="25">
        <v>5639.7431483399996</v>
      </c>
      <c r="E218" s="25">
        <v>300.47681799999998</v>
      </c>
      <c r="F218" s="25">
        <v>1482.7925995000001</v>
      </c>
      <c r="G218" s="25">
        <v>13.48927993</v>
      </c>
      <c r="H218" s="25">
        <v>356.33925572999999</v>
      </c>
      <c r="I218" s="25">
        <v>0</v>
      </c>
      <c r="J218" s="25">
        <v>312.08202849000003</v>
      </c>
      <c r="K218" s="25">
        <v>482.19164000000001</v>
      </c>
      <c r="L218" s="25">
        <v>5.1576905499999999</v>
      </c>
      <c r="M218" s="26">
        <v>493.94201290000001</v>
      </c>
      <c r="O218" s="82"/>
      <c r="P218" s="83"/>
      <c r="Q218" s="83"/>
      <c r="R218" s="83"/>
      <c r="S218" s="83"/>
      <c r="T218" s="83"/>
      <c r="U218" s="83"/>
      <c r="V218" s="83"/>
      <c r="W218" s="83"/>
      <c r="X218" s="83"/>
      <c r="Y218" s="83"/>
      <c r="Z218" s="83"/>
      <c r="AB218" s="84"/>
      <c r="AC218" s="84"/>
      <c r="AD218" s="84"/>
      <c r="AE218" s="84"/>
      <c r="AF218" s="84"/>
      <c r="AG218" s="84"/>
      <c r="AH218" s="84"/>
      <c r="AI218" s="84"/>
      <c r="AJ218" s="84"/>
      <c r="AK218" s="84"/>
      <c r="AL218" s="84"/>
      <c r="AM218" s="84"/>
    </row>
    <row r="219" spans="2:39" ht="15" customHeight="1">
      <c r="B219" s="9" t="s">
        <v>102</v>
      </c>
      <c r="C219" s="25">
        <v>1835.5297800000001</v>
      </c>
      <c r="D219" s="25">
        <v>5555.8568200999998</v>
      </c>
      <c r="E219" s="25">
        <v>299.90056049999998</v>
      </c>
      <c r="F219" s="25">
        <v>1756.46878896</v>
      </c>
      <c r="G219" s="25">
        <v>11.64604527</v>
      </c>
      <c r="H219" s="25">
        <v>236.32314149000001</v>
      </c>
      <c r="I219" s="25">
        <v>0</v>
      </c>
      <c r="J219" s="25">
        <v>312.08202849000003</v>
      </c>
      <c r="K219" s="25">
        <v>494.02111500000001</v>
      </c>
      <c r="L219" s="25">
        <v>11.752503190000001</v>
      </c>
      <c r="M219" s="26">
        <v>494.04408246000003</v>
      </c>
      <c r="O219" s="82"/>
      <c r="P219" s="83"/>
      <c r="Q219" s="83"/>
      <c r="R219" s="83"/>
      <c r="S219" s="83"/>
      <c r="T219" s="83"/>
      <c r="U219" s="83"/>
      <c r="V219" s="83"/>
      <c r="W219" s="83"/>
      <c r="X219" s="83"/>
      <c r="Y219" s="83"/>
      <c r="Z219" s="83"/>
      <c r="AB219" s="84"/>
      <c r="AC219" s="84"/>
      <c r="AD219" s="84"/>
      <c r="AE219" s="84"/>
      <c r="AF219" s="84"/>
      <c r="AG219" s="84"/>
      <c r="AH219" s="84"/>
      <c r="AI219" s="84"/>
      <c r="AJ219" s="84"/>
      <c r="AK219" s="84"/>
      <c r="AL219" s="84"/>
      <c r="AM219" s="84"/>
    </row>
    <row r="220" spans="2:39" ht="15" customHeight="1">
      <c r="B220" s="9" t="s">
        <v>103</v>
      </c>
      <c r="C220" s="25">
        <v>1844.8641399999999</v>
      </c>
      <c r="D220" s="25">
        <v>5089.8757827999998</v>
      </c>
      <c r="E220" s="25">
        <v>297.49201679999999</v>
      </c>
      <c r="F220" s="25">
        <v>1490.34599854</v>
      </c>
      <c r="G220" s="25">
        <v>25.037778759999998</v>
      </c>
      <c r="H220" s="25">
        <v>323.45932845999999</v>
      </c>
      <c r="I220" s="25">
        <v>0</v>
      </c>
      <c r="J220" s="25">
        <v>314.59778391999998</v>
      </c>
      <c r="K220" s="25">
        <v>513.65377000000001</v>
      </c>
      <c r="L220" s="25">
        <v>33.279620530000003</v>
      </c>
      <c r="M220" s="26">
        <v>503.52187379999998</v>
      </c>
      <c r="O220" s="82"/>
      <c r="P220" s="83"/>
      <c r="Q220" s="83"/>
      <c r="R220" s="83"/>
      <c r="S220" s="83"/>
      <c r="T220" s="83"/>
      <c r="U220" s="83"/>
      <c r="V220" s="83"/>
      <c r="W220" s="83"/>
      <c r="X220" s="83"/>
      <c r="Y220" s="83"/>
      <c r="Z220" s="83"/>
      <c r="AB220" s="84"/>
      <c r="AC220" s="84"/>
      <c r="AD220" s="84"/>
      <c r="AE220" s="84"/>
      <c r="AF220" s="84"/>
      <c r="AG220" s="84"/>
      <c r="AH220" s="84"/>
      <c r="AI220" s="84"/>
      <c r="AJ220" s="84"/>
      <c r="AK220" s="84"/>
      <c r="AL220" s="84"/>
      <c r="AM220" s="84"/>
    </row>
    <row r="221" spans="2:39" ht="15" customHeight="1">
      <c r="B221" s="9" t="s">
        <v>104</v>
      </c>
      <c r="C221" s="25">
        <v>1846.4730199999999</v>
      </c>
      <c r="D221" s="25">
        <v>4898.0008207800001</v>
      </c>
      <c r="E221" s="25">
        <v>294.75877020000001</v>
      </c>
      <c r="F221" s="25">
        <v>1627.8226828700001</v>
      </c>
      <c r="G221" s="25">
        <v>26.649146989999998</v>
      </c>
      <c r="H221" s="25">
        <v>333.22801433000001</v>
      </c>
      <c r="I221" s="25">
        <v>0</v>
      </c>
      <c r="J221" s="25">
        <v>314.59778391999998</v>
      </c>
      <c r="K221" s="25">
        <v>514.55639499999995</v>
      </c>
      <c r="L221" s="25">
        <v>17.298869180000001</v>
      </c>
      <c r="M221" s="26">
        <v>503.61618426000001</v>
      </c>
      <c r="O221" s="82"/>
      <c r="P221" s="83"/>
      <c r="Q221" s="83"/>
      <c r="R221" s="83"/>
      <c r="S221" s="83"/>
      <c r="T221" s="83"/>
      <c r="U221" s="83"/>
      <c r="V221" s="83"/>
      <c r="W221" s="83"/>
      <c r="X221" s="83"/>
      <c r="Y221" s="83"/>
      <c r="Z221" s="83"/>
      <c r="AB221" s="84"/>
      <c r="AC221" s="84"/>
      <c r="AD221" s="84"/>
      <c r="AE221" s="84"/>
      <c r="AF221" s="84"/>
      <c r="AG221" s="84"/>
      <c r="AH221" s="84"/>
      <c r="AI221" s="84"/>
      <c r="AJ221" s="84"/>
      <c r="AK221" s="84"/>
      <c r="AL221" s="84"/>
      <c r="AM221" s="84"/>
    </row>
    <row r="222" spans="2:39" ht="15" customHeight="1">
      <c r="B222" s="9" t="s">
        <v>23</v>
      </c>
      <c r="C222" s="25">
        <v>1848.4948300000001</v>
      </c>
      <c r="D222" s="25">
        <v>4575.3848996899997</v>
      </c>
      <c r="E222" s="25">
        <v>300.50780509999998</v>
      </c>
      <c r="F222" s="25">
        <v>1782.4986175900001</v>
      </c>
      <c r="G222" s="25">
        <v>18.066333220000001</v>
      </c>
      <c r="H222" s="25">
        <v>324.74140583000002</v>
      </c>
      <c r="I222" s="25">
        <v>0</v>
      </c>
      <c r="J222" s="25">
        <v>314.59778391999998</v>
      </c>
      <c r="K222" s="25">
        <v>518.24993500000005</v>
      </c>
      <c r="L222" s="25">
        <v>22.134788990000001</v>
      </c>
      <c r="M222" s="26">
        <v>504.33212772000002</v>
      </c>
      <c r="O222" s="82"/>
      <c r="P222" s="83"/>
      <c r="Q222" s="83"/>
      <c r="R222" s="83"/>
      <c r="S222" s="83"/>
      <c r="T222" s="83"/>
      <c r="U222" s="83"/>
      <c r="V222" s="83"/>
      <c r="W222" s="83"/>
      <c r="X222" s="83"/>
      <c r="Y222" s="83"/>
      <c r="Z222" s="83"/>
      <c r="AB222" s="84"/>
      <c r="AC222" s="84"/>
      <c r="AD222" s="84"/>
      <c r="AE222" s="84"/>
      <c r="AF222" s="84"/>
      <c r="AG222" s="84"/>
      <c r="AH222" s="84"/>
      <c r="AI222" s="84"/>
      <c r="AJ222" s="84"/>
      <c r="AK222" s="84"/>
      <c r="AL222" s="84"/>
      <c r="AM222" s="84"/>
    </row>
    <row r="223" spans="2:39" ht="15" customHeight="1">
      <c r="B223" s="9" t="s">
        <v>105</v>
      </c>
      <c r="C223" s="25">
        <v>1856.29766</v>
      </c>
      <c r="D223" s="25">
        <v>5232.2774541299996</v>
      </c>
      <c r="E223" s="25">
        <v>309.9786168</v>
      </c>
      <c r="F223" s="25">
        <v>1870.46157322</v>
      </c>
      <c r="G223" s="25">
        <v>25.816629039999999</v>
      </c>
      <c r="H223" s="25">
        <v>384.67827899000002</v>
      </c>
      <c r="I223" s="25">
        <v>0</v>
      </c>
      <c r="J223" s="25">
        <v>315.34224216000001</v>
      </c>
      <c r="K223" s="25">
        <v>523.33600000000001</v>
      </c>
      <c r="L223" s="25">
        <v>45.649844690000002</v>
      </c>
      <c r="M223" s="26">
        <v>500.75940197</v>
      </c>
      <c r="O223" s="82"/>
      <c r="P223" s="83"/>
      <c r="Q223" s="83"/>
      <c r="R223" s="83"/>
      <c r="S223" s="83"/>
      <c r="T223" s="83"/>
      <c r="U223" s="83"/>
      <c r="V223" s="83"/>
      <c r="W223" s="83"/>
      <c r="X223" s="83"/>
      <c r="Y223" s="83"/>
      <c r="Z223" s="83"/>
      <c r="AB223" s="84"/>
      <c r="AC223" s="84"/>
      <c r="AD223" s="84"/>
      <c r="AE223" s="84"/>
      <c r="AF223" s="84"/>
      <c r="AG223" s="84"/>
      <c r="AH223" s="84"/>
      <c r="AI223" s="84"/>
      <c r="AJ223" s="84"/>
      <c r="AK223" s="84"/>
      <c r="AL223" s="84"/>
      <c r="AM223" s="84"/>
    </row>
    <row r="224" spans="2:39" ht="15" customHeight="1">
      <c r="B224" s="9" t="s">
        <v>106</v>
      </c>
      <c r="C224" s="25">
        <v>1862.3333399999999</v>
      </c>
      <c r="D224" s="25">
        <v>4718.6503337900003</v>
      </c>
      <c r="E224" s="25">
        <v>303.2375212</v>
      </c>
      <c r="F224" s="25">
        <v>1743.05067807</v>
      </c>
      <c r="G224" s="25">
        <v>37.121389929999999</v>
      </c>
      <c r="H224" s="25">
        <v>413.47824082</v>
      </c>
      <c r="I224" s="25">
        <v>0</v>
      </c>
      <c r="J224" s="25">
        <v>315.34224216000001</v>
      </c>
      <c r="K224" s="25">
        <v>517.53660500000001</v>
      </c>
      <c r="L224" s="25">
        <v>75.963133060000004</v>
      </c>
      <c r="M224" s="26">
        <v>501.29520844000001</v>
      </c>
      <c r="O224" s="82"/>
      <c r="P224" s="83"/>
      <c r="Q224" s="83"/>
      <c r="R224" s="83"/>
      <c r="S224" s="83"/>
      <c r="T224" s="83"/>
      <c r="U224" s="83"/>
      <c r="V224" s="83"/>
      <c r="W224" s="83"/>
      <c r="X224" s="83"/>
      <c r="Y224" s="83"/>
      <c r="Z224" s="83"/>
      <c r="AB224" s="84"/>
      <c r="AC224" s="84"/>
      <c r="AD224" s="84"/>
      <c r="AE224" s="84"/>
      <c r="AF224" s="84"/>
      <c r="AG224" s="84"/>
      <c r="AH224" s="84"/>
      <c r="AI224" s="84"/>
      <c r="AJ224" s="84"/>
      <c r="AK224" s="84"/>
      <c r="AL224" s="84"/>
      <c r="AM224" s="84"/>
    </row>
    <row r="225" spans="2:39" ht="15" customHeight="1">
      <c r="B225" s="9" t="s">
        <v>107</v>
      </c>
      <c r="C225" s="25">
        <v>1860.14374</v>
      </c>
      <c r="D225" s="25">
        <v>4475.03746022</v>
      </c>
      <c r="E225" s="25">
        <v>303.22565329999998</v>
      </c>
      <c r="F225" s="25">
        <v>2069.0458101999998</v>
      </c>
      <c r="G225" s="25">
        <v>13.756714949999999</v>
      </c>
      <c r="H225" s="25">
        <v>361.59383580000002</v>
      </c>
      <c r="I225" s="25">
        <v>0</v>
      </c>
      <c r="J225" s="25">
        <v>315.34224216000001</v>
      </c>
      <c r="K225" s="25">
        <v>521.87267999999995</v>
      </c>
      <c r="L225" s="25">
        <v>36.2214502</v>
      </c>
      <c r="M225" s="26">
        <v>502.00649062999997</v>
      </c>
      <c r="O225" s="82"/>
      <c r="P225" s="83"/>
      <c r="Q225" s="83"/>
      <c r="R225" s="83"/>
      <c r="S225" s="83"/>
      <c r="T225" s="83"/>
      <c r="U225" s="83"/>
      <c r="V225" s="83"/>
      <c r="W225" s="83"/>
      <c r="X225" s="83"/>
      <c r="Y225" s="83"/>
      <c r="Z225" s="83"/>
      <c r="AB225" s="84"/>
      <c r="AC225" s="84"/>
      <c r="AD225" s="84"/>
      <c r="AE225" s="84"/>
      <c r="AF225" s="84"/>
      <c r="AG225" s="84"/>
      <c r="AH225" s="84"/>
      <c r="AI225" s="84"/>
      <c r="AJ225" s="84"/>
      <c r="AK225" s="84"/>
      <c r="AL225" s="84"/>
      <c r="AM225" s="84"/>
    </row>
    <row r="226" spans="2:39" ht="15" customHeight="1">
      <c r="B226" s="9" t="s">
        <v>108</v>
      </c>
      <c r="C226" s="25">
        <v>1857.5578700000001</v>
      </c>
      <c r="D226" s="25">
        <v>5701.3271575999997</v>
      </c>
      <c r="E226" s="25">
        <v>319.32416660000001</v>
      </c>
      <c r="F226" s="25">
        <v>2093.3916012899999</v>
      </c>
      <c r="G226" s="25">
        <v>34.380508769999999</v>
      </c>
      <c r="H226" s="25">
        <v>461.75333294000001</v>
      </c>
      <c r="I226" s="25">
        <v>0</v>
      </c>
      <c r="J226" s="25">
        <v>311.00384759000002</v>
      </c>
      <c r="K226" s="25">
        <v>519.57779000000005</v>
      </c>
      <c r="L226" s="25">
        <v>66.456592029999996</v>
      </c>
      <c r="M226" s="26">
        <v>522.81669259</v>
      </c>
      <c r="O226" s="82"/>
      <c r="P226" s="83"/>
      <c r="Q226" s="83"/>
      <c r="R226" s="83"/>
      <c r="S226" s="83"/>
      <c r="T226" s="83"/>
      <c r="U226" s="83"/>
      <c r="V226" s="83"/>
      <c r="W226" s="83"/>
      <c r="X226" s="83"/>
      <c r="Y226" s="83"/>
      <c r="Z226" s="83"/>
      <c r="AB226" s="84"/>
      <c r="AC226" s="84"/>
      <c r="AD226" s="84"/>
      <c r="AE226" s="84"/>
      <c r="AF226" s="84"/>
      <c r="AG226" s="84"/>
      <c r="AH226" s="84"/>
      <c r="AI226" s="84"/>
      <c r="AJ226" s="84"/>
      <c r="AK226" s="84"/>
      <c r="AL226" s="84"/>
      <c r="AM226" s="84"/>
    </row>
    <row r="227" spans="2:39" ht="15" customHeight="1">
      <c r="B227" s="9" t="s">
        <v>109</v>
      </c>
      <c r="C227" s="25">
        <v>1859.3892800000001</v>
      </c>
      <c r="D227" s="25">
        <v>4110.1920194300001</v>
      </c>
      <c r="E227" s="25">
        <v>304.70272269999998</v>
      </c>
      <c r="F227" s="25">
        <v>2123.25228367</v>
      </c>
      <c r="G227" s="25">
        <v>32.958566240000003</v>
      </c>
      <c r="H227" s="25">
        <v>457.04269004999998</v>
      </c>
      <c r="I227" s="25">
        <v>0</v>
      </c>
      <c r="J227" s="25">
        <v>311.00384759000002</v>
      </c>
      <c r="K227" s="25">
        <v>513.98469999999998</v>
      </c>
      <c r="L227" s="25">
        <v>53.725321219999998</v>
      </c>
      <c r="M227" s="26">
        <v>522.98025519999999</v>
      </c>
      <c r="O227" s="82"/>
      <c r="P227" s="83"/>
      <c r="Q227" s="83"/>
      <c r="R227" s="83"/>
      <c r="S227" s="83"/>
      <c r="T227" s="83"/>
      <c r="U227" s="83"/>
      <c r="V227" s="83"/>
      <c r="W227" s="83"/>
      <c r="X227" s="83"/>
      <c r="Y227" s="83"/>
      <c r="Z227" s="83"/>
      <c r="AB227" s="84"/>
      <c r="AC227" s="84"/>
      <c r="AD227" s="84"/>
      <c r="AE227" s="84"/>
      <c r="AF227" s="84"/>
      <c r="AG227" s="84"/>
      <c r="AH227" s="84"/>
      <c r="AI227" s="84"/>
      <c r="AJ227" s="84"/>
      <c r="AK227" s="84"/>
      <c r="AL227" s="84"/>
      <c r="AM227" s="84"/>
    </row>
    <row r="228" spans="2:39" ht="15" customHeight="1">
      <c r="B228" s="9" t="s">
        <v>99</v>
      </c>
      <c r="C228" s="25">
        <v>1860.9576999999999</v>
      </c>
      <c r="D228" s="25">
        <v>4157.1367936099996</v>
      </c>
      <c r="E228" s="25">
        <v>313.51890450000002</v>
      </c>
      <c r="F228" s="25">
        <v>1920.4182531399999</v>
      </c>
      <c r="G228" s="25">
        <v>49.277053789999997</v>
      </c>
      <c r="H228" s="25">
        <v>303.12153346000002</v>
      </c>
      <c r="I228" s="25">
        <v>0</v>
      </c>
      <c r="J228" s="25">
        <v>311.00384759000002</v>
      </c>
      <c r="K228" s="25">
        <v>509.62758500000001</v>
      </c>
      <c r="L228" s="25">
        <v>59.00921306</v>
      </c>
      <c r="M228" s="26">
        <v>523.16993578999995</v>
      </c>
      <c r="O228" s="82"/>
      <c r="P228" s="83"/>
      <c r="Q228" s="83"/>
      <c r="R228" s="83"/>
      <c r="S228" s="83"/>
      <c r="T228" s="83"/>
      <c r="U228" s="83"/>
      <c r="V228" s="83"/>
      <c r="W228" s="83"/>
      <c r="X228" s="83"/>
      <c r="Y228" s="83"/>
      <c r="Z228" s="83"/>
      <c r="AB228" s="84"/>
      <c r="AC228" s="84"/>
      <c r="AD228" s="84"/>
      <c r="AE228" s="84"/>
      <c r="AF228" s="84"/>
      <c r="AG228" s="84"/>
      <c r="AH228" s="84"/>
      <c r="AI228" s="84"/>
      <c r="AJ228" s="84"/>
      <c r="AK228" s="84"/>
      <c r="AL228" s="84"/>
      <c r="AM228" s="84"/>
    </row>
    <row r="229" spans="2:39" ht="15" customHeight="1">
      <c r="B229" s="9" t="s">
        <v>100</v>
      </c>
      <c r="C229" s="25">
        <v>1890.1293599999999</v>
      </c>
      <c r="D229" s="25">
        <v>5514.7976156799996</v>
      </c>
      <c r="E229" s="25">
        <v>326.45423440000002</v>
      </c>
      <c r="F229" s="25">
        <v>786.96899117999999</v>
      </c>
      <c r="G229" s="25">
        <v>32.352371830000003</v>
      </c>
      <c r="H229" s="25">
        <v>445.34570788000002</v>
      </c>
      <c r="I229" s="25">
        <v>0</v>
      </c>
      <c r="J229" s="25">
        <v>322.01669535000002</v>
      </c>
      <c r="K229" s="25">
        <v>507.68331999999998</v>
      </c>
      <c r="L229" s="25">
        <v>99.420576370000006</v>
      </c>
      <c r="M229" s="26">
        <v>511.65623153000001</v>
      </c>
      <c r="O229" s="82"/>
      <c r="P229" s="83"/>
      <c r="Q229" s="83"/>
      <c r="R229" s="83"/>
      <c r="S229" s="83"/>
      <c r="T229" s="83"/>
      <c r="U229" s="83"/>
      <c r="V229" s="83"/>
      <c r="W229" s="83"/>
      <c r="X229" s="83"/>
      <c r="Y229" s="83"/>
      <c r="Z229" s="83"/>
      <c r="AB229" s="84"/>
      <c r="AC229" s="84"/>
      <c r="AD229" s="84"/>
      <c r="AE229" s="84"/>
      <c r="AF229" s="84"/>
      <c r="AG229" s="84"/>
      <c r="AH229" s="84"/>
      <c r="AI229" s="84"/>
      <c r="AJ229" s="84"/>
      <c r="AK229" s="84"/>
      <c r="AL229" s="84"/>
      <c r="AM229" s="84"/>
    </row>
    <row r="230" spans="2:39" ht="15" customHeight="1">
      <c r="B230" s="77">
        <v>2025</v>
      </c>
      <c r="C230" s="25"/>
      <c r="D230" s="25"/>
      <c r="E230" s="25"/>
      <c r="F230" s="25"/>
      <c r="G230" s="25"/>
      <c r="H230" s="25"/>
      <c r="I230" s="25"/>
      <c r="J230" s="25"/>
      <c r="K230" s="25"/>
      <c r="L230" s="25"/>
      <c r="M230" s="26"/>
      <c r="O230" s="82"/>
      <c r="P230" s="83"/>
      <c r="Q230" s="83"/>
      <c r="R230" s="83"/>
      <c r="S230" s="83"/>
      <c r="T230" s="83"/>
      <c r="U230" s="83"/>
      <c r="V230" s="83"/>
      <c r="W230" s="83"/>
      <c r="X230" s="83"/>
      <c r="Y230" s="83"/>
      <c r="Z230" s="83"/>
      <c r="AB230" s="84"/>
      <c r="AC230" s="84"/>
      <c r="AD230" s="84"/>
      <c r="AE230" s="84"/>
      <c r="AF230" s="84"/>
      <c r="AG230" s="84"/>
      <c r="AH230" s="84"/>
      <c r="AI230" s="84"/>
      <c r="AJ230" s="84"/>
      <c r="AK230" s="84"/>
      <c r="AL230" s="84"/>
      <c r="AM230" s="84"/>
    </row>
    <row r="231" spans="2:39" ht="15" customHeight="1">
      <c r="B231" s="9" t="s">
        <v>101</v>
      </c>
      <c r="C231" s="25">
        <v>1864.6788300000001</v>
      </c>
      <c r="D231" s="25">
        <v>3815.5496959799998</v>
      </c>
      <c r="E231" s="25">
        <v>312.61892340000003</v>
      </c>
      <c r="F231" s="25">
        <v>616.22875434000002</v>
      </c>
      <c r="G231" s="25">
        <v>20.864049640000001</v>
      </c>
      <c r="H231" s="25">
        <v>421.82181568999999</v>
      </c>
      <c r="I231" s="25">
        <v>0</v>
      </c>
      <c r="J231" s="25">
        <v>322.01669535000002</v>
      </c>
      <c r="K231" s="25">
        <v>504.72365000000002</v>
      </c>
      <c r="L231" s="25">
        <v>38.378295090000002</v>
      </c>
      <c r="M231" s="26">
        <v>511.64236751999999</v>
      </c>
      <c r="O231" s="82"/>
      <c r="P231" s="83"/>
      <c r="Q231" s="83"/>
      <c r="R231" s="83"/>
      <c r="S231" s="83"/>
      <c r="T231" s="83"/>
      <c r="U231" s="83"/>
      <c r="V231" s="83"/>
      <c r="W231" s="83"/>
      <c r="X231" s="83"/>
      <c r="Y231" s="83"/>
      <c r="Z231" s="83"/>
      <c r="AB231" s="84"/>
      <c r="AC231" s="84"/>
      <c r="AD231" s="84"/>
      <c r="AE231" s="84"/>
      <c r="AF231" s="84"/>
      <c r="AG231" s="84"/>
      <c r="AH231" s="84"/>
      <c r="AI231" s="84"/>
      <c r="AJ231" s="84"/>
      <c r="AK231" s="84"/>
      <c r="AL231" s="84"/>
      <c r="AM231" s="84"/>
    </row>
    <row r="232" spans="2:39" ht="15" customHeight="1">
      <c r="B232" s="9" t="s">
        <v>102</v>
      </c>
      <c r="C232" s="25">
        <v>1867.10286</v>
      </c>
      <c r="D232" s="25">
        <v>3291.8049049599999</v>
      </c>
      <c r="E232" s="25">
        <v>315.69987300000003</v>
      </c>
      <c r="F232" s="25">
        <v>1025.4441047099999</v>
      </c>
      <c r="G232" s="25">
        <v>6.4534647700000001</v>
      </c>
      <c r="H232" s="25">
        <v>382.00055822000002</v>
      </c>
      <c r="I232" s="25">
        <v>0</v>
      </c>
      <c r="J232" s="25">
        <v>322.01669535000002</v>
      </c>
      <c r="K232" s="25">
        <v>511.56205</v>
      </c>
      <c r="L232" s="25">
        <v>44.338578120000001</v>
      </c>
      <c r="M232" s="26">
        <v>511.49773189000001</v>
      </c>
      <c r="O232" s="82"/>
      <c r="P232" s="83"/>
      <c r="Q232" s="83"/>
      <c r="R232" s="83"/>
      <c r="S232" s="83"/>
      <c r="T232" s="83"/>
      <c r="U232" s="83"/>
      <c r="V232" s="83"/>
      <c r="W232" s="83"/>
      <c r="X232" s="83"/>
      <c r="Y232" s="83"/>
      <c r="Z232" s="83"/>
      <c r="AB232" s="84"/>
      <c r="AC232" s="84"/>
      <c r="AD232" s="84"/>
      <c r="AE232" s="84"/>
      <c r="AF232" s="84"/>
      <c r="AG232" s="84"/>
      <c r="AH232" s="84"/>
      <c r="AI232" s="84"/>
      <c r="AJ232" s="84"/>
      <c r="AK232" s="84"/>
      <c r="AL232" s="84"/>
      <c r="AM232" s="84"/>
    </row>
    <row r="233" spans="2:39" ht="15" customHeight="1">
      <c r="B233" s="9" t="s">
        <v>103</v>
      </c>
      <c r="C233" s="25">
        <v>1867.6788200000001</v>
      </c>
      <c r="D233" s="25">
        <v>5115.3792021099998</v>
      </c>
      <c r="E233" s="25">
        <v>328.28973130000003</v>
      </c>
      <c r="F233" s="25">
        <v>634.65348645999995</v>
      </c>
      <c r="G233" s="25">
        <v>12.329671919999999</v>
      </c>
      <c r="H233" s="25">
        <v>293.15949454000003</v>
      </c>
      <c r="I233" s="25">
        <v>0</v>
      </c>
      <c r="J233" s="25">
        <v>315.34224216000001</v>
      </c>
      <c r="K233" s="25">
        <v>518.60785999999996</v>
      </c>
      <c r="L233" s="25">
        <v>33.372064000000002</v>
      </c>
      <c r="M233" s="26">
        <v>517.01241227000003</v>
      </c>
      <c r="O233" s="82"/>
      <c r="P233" s="83"/>
      <c r="Q233" s="83"/>
      <c r="R233" s="83"/>
      <c r="S233" s="83"/>
      <c r="T233" s="83"/>
      <c r="U233" s="83"/>
      <c r="V233" s="83"/>
      <c r="W233" s="83"/>
      <c r="X233" s="83"/>
      <c r="Y233" s="83"/>
      <c r="Z233" s="83"/>
      <c r="AB233" s="84"/>
      <c r="AC233" s="84"/>
      <c r="AD233" s="84"/>
      <c r="AE233" s="84"/>
      <c r="AF233" s="84"/>
      <c r="AG233" s="84"/>
      <c r="AH233" s="84"/>
      <c r="AI233" s="84"/>
      <c r="AJ233" s="84"/>
      <c r="AK233" s="84"/>
      <c r="AL233" s="84"/>
      <c r="AM233" s="84"/>
    </row>
    <row r="234" spans="2:39" ht="15" customHeight="1">
      <c r="B234" s="9" t="s">
        <v>104</v>
      </c>
      <c r="C234" s="25">
        <v>1878.3888199999999</v>
      </c>
      <c r="D234" s="25">
        <v>3927.8967913900001</v>
      </c>
      <c r="E234" s="25">
        <v>314.98516280000001</v>
      </c>
      <c r="F234" s="25">
        <v>675.09297120999997</v>
      </c>
      <c r="G234" s="25">
        <v>13.19887619</v>
      </c>
      <c r="H234" s="25">
        <v>337.89990311000003</v>
      </c>
      <c r="I234" s="25">
        <v>0</v>
      </c>
      <c r="J234" s="25">
        <v>315.34224216000001</v>
      </c>
      <c r="K234" s="25">
        <v>520.90138000000002</v>
      </c>
      <c r="L234" s="25">
        <v>30.109638019999998</v>
      </c>
      <c r="M234" s="26">
        <v>517.28685028999996</v>
      </c>
      <c r="O234" s="82"/>
      <c r="P234" s="83"/>
      <c r="Q234" s="83"/>
      <c r="R234" s="83"/>
      <c r="S234" s="83"/>
      <c r="T234" s="83"/>
      <c r="U234" s="83"/>
      <c r="V234" s="83"/>
      <c r="W234" s="83"/>
      <c r="X234" s="83"/>
      <c r="Y234" s="83"/>
      <c r="Z234" s="83"/>
      <c r="AB234" s="84"/>
      <c r="AC234" s="84"/>
      <c r="AD234" s="84"/>
      <c r="AE234" s="84"/>
      <c r="AF234" s="84"/>
      <c r="AG234" s="84"/>
      <c r="AH234" s="84"/>
      <c r="AI234" s="84"/>
      <c r="AJ234" s="84"/>
      <c r="AK234" s="84"/>
      <c r="AL234" s="84"/>
      <c r="AM234" s="84"/>
    </row>
    <row r="235" spans="2:39" ht="15" customHeight="1">
      <c r="B235" s="9"/>
      <c r="C235" s="25"/>
      <c r="D235" s="25"/>
      <c r="E235" s="25"/>
      <c r="F235" s="25"/>
      <c r="G235" s="25"/>
      <c r="H235" s="25"/>
      <c r="I235" s="25"/>
      <c r="J235" s="25"/>
      <c r="K235" s="25"/>
      <c r="L235" s="25"/>
      <c r="M235" s="26"/>
      <c r="O235" s="82"/>
      <c r="P235" s="83"/>
      <c r="Q235" s="83"/>
      <c r="R235" s="83"/>
      <c r="S235" s="83"/>
      <c r="T235" s="83"/>
      <c r="U235" s="83"/>
      <c r="V235" s="83"/>
      <c r="W235" s="83"/>
      <c r="X235" s="83"/>
      <c r="Y235" s="83"/>
      <c r="Z235" s="83"/>
      <c r="AB235" s="84"/>
      <c r="AC235" s="84"/>
      <c r="AD235" s="84"/>
      <c r="AE235" s="84"/>
      <c r="AF235" s="84"/>
      <c r="AG235" s="84"/>
      <c r="AH235" s="84"/>
      <c r="AI235" s="84"/>
      <c r="AJ235" s="84"/>
      <c r="AK235" s="84"/>
      <c r="AL235" s="84"/>
      <c r="AM235" s="84"/>
    </row>
    <row r="236" spans="2:39" ht="8.25" customHeight="1" thickBot="1">
      <c r="B236" s="75"/>
      <c r="C236" s="78"/>
      <c r="D236" s="79"/>
      <c r="E236" s="79"/>
      <c r="F236" s="79"/>
      <c r="G236" s="79"/>
      <c r="H236" s="79"/>
      <c r="I236" s="79"/>
      <c r="J236" s="79"/>
      <c r="K236" s="79"/>
      <c r="L236" s="79"/>
      <c r="M236" s="80"/>
    </row>
    <row r="237" spans="2:39" ht="27.75" customHeight="1">
      <c r="B237" s="114" t="s">
        <v>68</v>
      </c>
      <c r="C237" s="114"/>
      <c r="D237" s="114"/>
      <c r="E237" s="114"/>
      <c r="F237" s="114"/>
      <c r="G237" s="114"/>
      <c r="H237" s="114"/>
      <c r="I237" s="114"/>
      <c r="J237" s="114"/>
      <c r="K237" s="114"/>
      <c r="L237" s="114"/>
      <c r="M237" s="110"/>
    </row>
    <row r="238" spans="2:39" ht="12.95" customHeight="1">
      <c r="B238" s="114" t="s">
        <v>58</v>
      </c>
      <c r="C238" s="115"/>
      <c r="D238" s="115"/>
      <c r="E238" s="115"/>
      <c r="F238" s="115"/>
      <c r="G238" s="115"/>
      <c r="H238" s="115"/>
      <c r="I238" s="115"/>
      <c r="J238" s="115"/>
      <c r="K238" s="115"/>
      <c r="L238" s="115"/>
      <c r="M238" s="110"/>
    </row>
    <row r="239" spans="2:39" ht="12.95" customHeight="1">
      <c r="B239" s="109" t="s">
        <v>59</v>
      </c>
      <c r="C239" s="110"/>
      <c r="D239" s="110"/>
      <c r="E239" s="110"/>
      <c r="F239" s="110"/>
      <c r="G239" s="110"/>
      <c r="H239" s="110"/>
      <c r="I239" s="110"/>
      <c r="J239" s="110"/>
      <c r="K239" s="110"/>
      <c r="L239" s="110"/>
      <c r="M239" s="110"/>
    </row>
    <row r="240" spans="2:39" ht="13.5" customHeight="1">
      <c r="B240" s="5"/>
      <c r="C240" s="5"/>
      <c r="D240" s="5"/>
      <c r="E240" s="5"/>
      <c r="F240" s="5"/>
      <c r="G240" s="5"/>
      <c r="H240" s="5"/>
      <c r="I240" s="5"/>
      <c r="K240" s="5"/>
    </row>
    <row r="245" spans="2:2" ht="13.5" customHeight="1">
      <c r="B245" s="94"/>
    </row>
    <row r="246" spans="2:2" ht="13.5" customHeight="1">
      <c r="B246" s="94"/>
    </row>
    <row r="247" spans="2:2" ht="13.5" customHeight="1">
      <c r="B247" s="94"/>
    </row>
    <row r="248" spans="2:2" ht="13.5" customHeight="1">
      <c r="B248" s="94"/>
    </row>
    <row r="249" spans="2:2" ht="13.5" customHeight="1">
      <c r="B249" s="94"/>
    </row>
    <row r="250" spans="2:2" ht="13.5" customHeight="1">
      <c r="B250" s="94"/>
    </row>
    <row r="251" spans="2:2" ht="13.5" customHeight="1">
      <c r="B251" s="94"/>
    </row>
    <row r="252" spans="2:2" ht="13.5" customHeight="1">
      <c r="B252" s="94"/>
    </row>
    <row r="253" spans="2:2" ht="13.5" customHeight="1">
      <c r="B253" s="94"/>
    </row>
    <row r="254" spans="2:2" ht="13.5" customHeight="1">
      <c r="B254" s="94"/>
    </row>
    <row r="255" spans="2:2" ht="13.5" customHeight="1">
      <c r="B255" s="94"/>
    </row>
    <row r="256" spans="2:2" ht="13.5" customHeight="1">
      <c r="B256" s="94"/>
    </row>
    <row r="257" spans="2:2" ht="13.5" customHeight="1">
      <c r="B257" s="94"/>
    </row>
    <row r="258" spans="2:2" ht="13.5" customHeight="1">
      <c r="B258" s="94"/>
    </row>
  </sheetData>
  <mergeCells count="49">
    <mergeCell ref="B3:M3"/>
    <mergeCell ref="B2:M2"/>
    <mergeCell ref="B4:M4"/>
    <mergeCell ref="J6:J8"/>
    <mergeCell ref="H6:I6"/>
    <mergeCell ref="B239:M239"/>
    <mergeCell ref="K6:K8"/>
    <mergeCell ref="F6:G6"/>
    <mergeCell ref="F7:F8"/>
    <mergeCell ref="G7:G8"/>
    <mergeCell ref="B238:M238"/>
    <mergeCell ref="B6:B8"/>
    <mergeCell ref="L6:L8"/>
    <mergeCell ref="H7:H8"/>
    <mergeCell ref="I7:I8"/>
    <mergeCell ref="B237:M237"/>
    <mergeCell ref="C6:C8"/>
    <mergeCell ref="M6:M8"/>
    <mergeCell ref="D6:E6"/>
    <mergeCell ref="E7:E8"/>
    <mergeCell ref="D7:D8"/>
    <mergeCell ref="CH6:CI6"/>
    <mergeCell ref="BL6:BM6"/>
    <mergeCell ref="BR6:BU6"/>
    <mergeCell ref="BW6:BX6"/>
    <mergeCell ref="T6:U6"/>
    <mergeCell ref="Z6:AC6"/>
    <mergeCell ref="AE6:AF6"/>
    <mergeCell ref="AK6:AN6"/>
    <mergeCell ref="AP6:AQ6"/>
    <mergeCell ref="AV6:AY6"/>
    <mergeCell ref="BA6:BB6"/>
    <mergeCell ref="BG6:BJ6"/>
    <mergeCell ref="P6:R6"/>
    <mergeCell ref="DO6:DP6"/>
    <mergeCell ref="FG6:FH6"/>
    <mergeCell ref="DU6:DX6"/>
    <mergeCell ref="DZ6:EA6"/>
    <mergeCell ref="EF6:EI6"/>
    <mergeCell ref="EK6:EL6"/>
    <mergeCell ref="EQ6:ET6"/>
    <mergeCell ref="EV6:EW6"/>
    <mergeCell ref="FB6:FE6"/>
    <mergeCell ref="CC6:CF6"/>
    <mergeCell ref="CY6:DB6"/>
    <mergeCell ref="DD6:DE6"/>
    <mergeCell ref="DJ6:DM6"/>
    <mergeCell ref="CS6:CT6"/>
    <mergeCell ref="CN6:CQ6"/>
  </mergeCells>
  <phoneticPr fontId="0" type="noConversion"/>
  <pageMargins left="0.74803149606299213" right="0" top="0.59055118110236227" bottom="0.59055118110236227" header="0.51181102362204722" footer="0.51181102362204722"/>
  <pageSetup paperSize="9" scale="56" fitToHeight="0" orientation="portrait" r:id="rId1"/>
  <headerFooter alignWithMargins="0">
    <oddFooter>&amp;L&amp;1#&amp;"Arial"&amp;9&amp;K000000Document Classification: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P557"/>
  <sheetViews>
    <sheetView showGridLines="0" view="pageBreakPreview" zoomScaleNormal="90" zoomScaleSheetLayoutView="100" workbookViewId="0">
      <pane xSplit="2" ySplit="7" topLeftCell="C23" activePane="bottomRight" state="frozen"/>
      <selection activeCell="C8" sqref="C8"/>
      <selection pane="topRight" activeCell="C8" sqref="C8"/>
      <selection pane="bottomLeft" activeCell="C8" sqref="C8"/>
      <selection pane="bottomRight" activeCell="C8" sqref="C8"/>
    </sheetView>
  </sheetViews>
  <sheetFormatPr defaultColWidth="8.7109375" defaultRowHeight="13.5" customHeight="1"/>
  <cols>
    <col min="1" max="1" width="2.7109375" style="29" customWidth="1"/>
    <col min="2" max="2" width="9.5703125" style="56" customWidth="1"/>
    <col min="3" max="3" width="14" style="29" bestFit="1" customWidth="1"/>
    <col min="4" max="4" width="14" style="32" bestFit="1" customWidth="1"/>
    <col min="5" max="6" width="15" style="29" bestFit="1" customWidth="1"/>
    <col min="7" max="7" width="14.7109375" style="29" customWidth="1"/>
    <col min="8" max="8" width="13.85546875" style="32" customWidth="1"/>
    <col min="9" max="9" width="13.140625" style="29" customWidth="1"/>
    <col min="10" max="10" width="13" style="29" customWidth="1"/>
    <col min="11" max="12" width="10.7109375" style="29" bestFit="1" customWidth="1"/>
    <col min="13" max="16384" width="8.7109375" style="29"/>
  </cols>
  <sheetData>
    <row r="2" spans="2:16" ht="22.5">
      <c r="B2" s="123" t="s">
        <v>28</v>
      </c>
      <c r="C2" s="123"/>
      <c r="D2" s="123"/>
      <c r="E2" s="123"/>
      <c r="F2" s="123"/>
      <c r="G2" s="123"/>
      <c r="H2" s="123"/>
      <c r="I2" s="123"/>
      <c r="J2" s="123"/>
    </row>
    <row r="3" spans="2:16" ht="15">
      <c r="B3" s="124" t="s">
        <v>65</v>
      </c>
      <c r="C3" s="124"/>
      <c r="D3" s="124"/>
      <c r="E3" s="124"/>
      <c r="F3" s="124"/>
      <c r="G3" s="124"/>
      <c r="H3" s="124"/>
      <c r="I3" s="124"/>
      <c r="J3" s="124"/>
    </row>
    <row r="4" spans="2:16" ht="12.75">
      <c r="B4" s="125" t="s">
        <v>37</v>
      </c>
      <c r="C4" s="125"/>
      <c r="D4" s="125"/>
      <c r="E4" s="125"/>
      <c r="F4" s="125"/>
      <c r="G4" s="125"/>
      <c r="H4" s="125"/>
      <c r="I4" s="125"/>
      <c r="J4" s="125"/>
    </row>
    <row r="5" spans="2:16" ht="13.5" customHeight="1" thickBot="1">
      <c r="B5" s="30"/>
      <c r="C5" s="31"/>
      <c r="J5" s="33" t="s">
        <v>29</v>
      </c>
    </row>
    <row r="6" spans="2:16" ht="18.75" customHeight="1">
      <c r="B6" s="126" t="s">
        <v>1</v>
      </c>
      <c r="C6" s="128" t="s">
        <v>10</v>
      </c>
      <c r="D6" s="128"/>
      <c r="E6" s="128"/>
      <c r="F6" s="128"/>
      <c r="G6" s="128" t="s">
        <v>2</v>
      </c>
      <c r="H6" s="130" t="s">
        <v>4</v>
      </c>
      <c r="I6" s="128" t="s">
        <v>3</v>
      </c>
      <c r="J6" s="132" t="s">
        <v>9</v>
      </c>
    </row>
    <row r="7" spans="2:16" ht="42.75" customHeight="1">
      <c r="B7" s="127"/>
      <c r="C7" s="34" t="s">
        <v>69</v>
      </c>
      <c r="D7" s="35" t="s">
        <v>70</v>
      </c>
      <c r="E7" s="34" t="s">
        <v>71</v>
      </c>
      <c r="F7" s="34" t="s">
        <v>0</v>
      </c>
      <c r="G7" s="129"/>
      <c r="H7" s="131"/>
      <c r="I7" s="129"/>
      <c r="J7" s="133"/>
    </row>
    <row r="8" spans="2:16" ht="15" customHeight="1">
      <c r="B8" s="36">
        <v>1968</v>
      </c>
      <c r="C8" s="37"/>
      <c r="D8" s="37"/>
      <c r="E8" s="38"/>
      <c r="F8" s="38"/>
      <c r="G8" s="37"/>
      <c r="H8" s="39"/>
      <c r="I8" s="37"/>
      <c r="J8" s="40"/>
      <c r="K8" s="41"/>
      <c r="L8" s="41"/>
      <c r="M8" s="41"/>
      <c r="N8" s="41"/>
      <c r="O8" s="41"/>
      <c r="P8" s="41"/>
    </row>
    <row r="9" spans="2:16" ht="15" customHeight="1">
      <c r="B9" s="42" t="s">
        <v>72</v>
      </c>
      <c r="C9" s="39" t="s">
        <v>73</v>
      </c>
      <c r="D9" s="39" t="s">
        <v>73</v>
      </c>
      <c r="E9" s="39" t="s">
        <v>73</v>
      </c>
      <c r="F9" s="39" t="s">
        <v>73</v>
      </c>
      <c r="G9" s="43" t="s">
        <v>73</v>
      </c>
      <c r="H9" s="43" t="s">
        <v>73</v>
      </c>
      <c r="I9" s="43" t="s">
        <v>73</v>
      </c>
      <c r="J9" s="44" t="s">
        <v>73</v>
      </c>
      <c r="K9" s="41"/>
      <c r="L9" s="41"/>
      <c r="M9" s="41"/>
      <c r="N9" s="41"/>
      <c r="O9" s="41"/>
      <c r="P9" s="41"/>
    </row>
    <row r="10" spans="2:16" ht="15" customHeight="1">
      <c r="B10" s="42" t="s">
        <v>74</v>
      </c>
      <c r="C10" s="39" t="s">
        <v>73</v>
      </c>
      <c r="D10" s="39" t="s">
        <v>73</v>
      </c>
      <c r="E10" s="39" t="s">
        <v>73</v>
      </c>
      <c r="F10" s="39" t="s">
        <v>73</v>
      </c>
      <c r="G10" s="43" t="s">
        <v>73</v>
      </c>
      <c r="H10" s="43" t="s">
        <v>73</v>
      </c>
      <c r="I10" s="43" t="s">
        <v>73</v>
      </c>
      <c r="J10" s="44" t="s">
        <v>73</v>
      </c>
      <c r="K10" s="41"/>
      <c r="L10" s="41"/>
      <c r="M10" s="41"/>
      <c r="N10" s="41"/>
      <c r="O10" s="41"/>
      <c r="P10" s="41"/>
    </row>
    <row r="11" spans="2:16" ht="15" customHeight="1">
      <c r="B11" s="42" t="s">
        <v>75</v>
      </c>
      <c r="C11" s="39" t="s">
        <v>73</v>
      </c>
      <c r="D11" s="39" t="s">
        <v>73</v>
      </c>
      <c r="E11" s="39" t="s">
        <v>73</v>
      </c>
      <c r="F11" s="39" t="s">
        <v>73</v>
      </c>
      <c r="G11" s="43" t="s">
        <v>73</v>
      </c>
      <c r="H11" s="43" t="s">
        <v>73</v>
      </c>
      <c r="I11" s="43" t="s">
        <v>73</v>
      </c>
      <c r="J11" s="44" t="s">
        <v>73</v>
      </c>
      <c r="K11" s="41"/>
      <c r="L11" s="41"/>
      <c r="M11" s="41"/>
      <c r="N11" s="41"/>
      <c r="O11" s="41"/>
      <c r="P11" s="41"/>
    </row>
    <row r="12" spans="2:16" ht="15" customHeight="1">
      <c r="B12" s="42" t="s">
        <v>22</v>
      </c>
      <c r="C12" s="39" t="s">
        <v>73</v>
      </c>
      <c r="D12" s="39" t="s">
        <v>73</v>
      </c>
      <c r="E12" s="39" t="s">
        <v>73</v>
      </c>
      <c r="F12" s="39" t="s">
        <v>73</v>
      </c>
      <c r="G12" s="43" t="s">
        <v>73</v>
      </c>
      <c r="H12" s="43" t="s">
        <v>73</v>
      </c>
      <c r="I12" s="43" t="s">
        <v>73</v>
      </c>
      <c r="J12" s="44" t="s">
        <v>73</v>
      </c>
      <c r="K12" s="41"/>
      <c r="L12" s="41"/>
      <c r="M12" s="41"/>
      <c r="N12" s="41"/>
      <c r="O12" s="41"/>
      <c r="P12" s="41"/>
    </row>
    <row r="13" spans="2:16" ht="15" customHeight="1">
      <c r="B13" s="42" t="s">
        <v>76</v>
      </c>
      <c r="C13" s="39" t="s">
        <v>73</v>
      </c>
      <c r="D13" s="39" t="s">
        <v>73</v>
      </c>
      <c r="E13" s="39" t="s">
        <v>73</v>
      </c>
      <c r="F13" s="39" t="s">
        <v>73</v>
      </c>
      <c r="G13" s="43" t="s">
        <v>73</v>
      </c>
      <c r="H13" s="43" t="s">
        <v>73</v>
      </c>
      <c r="I13" s="43" t="s">
        <v>73</v>
      </c>
      <c r="J13" s="44" t="s">
        <v>73</v>
      </c>
      <c r="K13" s="41"/>
      <c r="L13" s="41"/>
      <c r="M13" s="41"/>
      <c r="N13" s="41"/>
      <c r="O13" s="41"/>
      <c r="P13" s="41"/>
    </row>
    <row r="14" spans="2:16" ht="15" customHeight="1">
      <c r="B14" s="42" t="s">
        <v>77</v>
      </c>
      <c r="C14" s="39">
        <v>0</v>
      </c>
      <c r="D14" s="39">
        <v>0</v>
      </c>
      <c r="E14" s="45">
        <v>86.20778010715118</v>
      </c>
      <c r="F14" s="45">
        <v>86.20778010715118</v>
      </c>
      <c r="G14" s="39">
        <v>0</v>
      </c>
      <c r="H14" s="39">
        <v>1.6887957139529468</v>
      </c>
      <c r="I14" s="45">
        <v>1.1763335662706731</v>
      </c>
      <c r="J14" s="46">
        <v>89.072909387374793</v>
      </c>
      <c r="K14" s="41">
        <f t="shared" ref="K14:K20" si="0">J14-(F14+G14+H14+I14)</f>
        <v>0</v>
      </c>
      <c r="L14" s="41">
        <f t="shared" ref="L14:L20" si="1">F14-(C14+D14+E14)</f>
        <v>0</v>
      </c>
      <c r="M14" s="41"/>
      <c r="N14" s="41"/>
      <c r="O14" s="41"/>
      <c r="P14" s="41"/>
    </row>
    <row r="15" spans="2:16" ht="15" customHeight="1">
      <c r="B15" s="42" t="s">
        <v>78</v>
      </c>
      <c r="C15" s="39">
        <v>6.9881201956673653</v>
      </c>
      <c r="D15" s="39">
        <v>0</v>
      </c>
      <c r="E15" s="45">
        <v>91.453529000698808</v>
      </c>
      <c r="F15" s="45">
        <v>98.441649196366171</v>
      </c>
      <c r="G15" s="39">
        <v>0</v>
      </c>
      <c r="H15" s="39">
        <v>2.1802935010482178</v>
      </c>
      <c r="I15" s="45">
        <v>0.76636384812485436</v>
      </c>
      <c r="J15" s="46">
        <v>101.38830654553925</v>
      </c>
      <c r="K15" s="41">
        <f t="shared" si="0"/>
        <v>0</v>
      </c>
      <c r="L15" s="41">
        <f t="shared" si="1"/>
        <v>0</v>
      </c>
      <c r="M15" s="41"/>
      <c r="N15" s="41"/>
      <c r="O15" s="41"/>
      <c r="P15" s="41"/>
    </row>
    <row r="16" spans="2:16" ht="15" customHeight="1">
      <c r="B16" s="42" t="s">
        <v>17</v>
      </c>
      <c r="C16" s="39">
        <v>6.9881201956673653</v>
      </c>
      <c r="D16" s="39">
        <v>0</v>
      </c>
      <c r="E16" s="45">
        <v>92.688096901933378</v>
      </c>
      <c r="F16" s="45">
        <v>99.676217097600741</v>
      </c>
      <c r="G16" s="39">
        <v>0</v>
      </c>
      <c r="H16" s="39">
        <v>2.1896109946424414</v>
      </c>
      <c r="I16" s="45">
        <v>0.43792219892848822</v>
      </c>
      <c r="J16" s="46">
        <v>102.30375029117167</v>
      </c>
      <c r="K16" s="41">
        <f t="shared" si="0"/>
        <v>0</v>
      </c>
      <c r="L16" s="41">
        <f t="shared" si="1"/>
        <v>0</v>
      </c>
      <c r="M16" s="41"/>
      <c r="N16" s="41"/>
      <c r="O16" s="41"/>
      <c r="P16" s="41"/>
    </row>
    <row r="17" spans="2:16" ht="15" customHeight="1">
      <c r="B17" s="42" t="s">
        <v>18</v>
      </c>
      <c r="C17" s="39">
        <v>6.9881201956673653</v>
      </c>
      <c r="D17" s="39">
        <v>2.4272070812951316</v>
      </c>
      <c r="E17" s="45">
        <v>91.903098066620075</v>
      </c>
      <c r="F17" s="45">
        <v>101.31842534358256</v>
      </c>
      <c r="G17" s="39">
        <v>0</v>
      </c>
      <c r="H17" s="39">
        <v>2.1896109946424414</v>
      </c>
      <c r="I17" s="45">
        <v>0.2026554856743536</v>
      </c>
      <c r="J17" s="46">
        <v>103.71069182389937</v>
      </c>
      <c r="K17" s="41">
        <f t="shared" si="0"/>
        <v>0</v>
      </c>
      <c r="L17" s="41">
        <f t="shared" si="1"/>
        <v>0</v>
      </c>
      <c r="M17" s="41"/>
      <c r="N17" s="41"/>
      <c r="O17" s="41"/>
      <c r="P17" s="41"/>
    </row>
    <row r="18" spans="2:16" ht="15" customHeight="1">
      <c r="B18" s="42" t="s">
        <v>7</v>
      </c>
      <c r="C18" s="39">
        <v>6.9881201956673653</v>
      </c>
      <c r="D18" s="39">
        <v>2.4272070812951316</v>
      </c>
      <c r="E18" s="45">
        <v>102.10342417889588</v>
      </c>
      <c r="F18" s="45">
        <v>111.51875145585836</v>
      </c>
      <c r="G18" s="39">
        <v>0</v>
      </c>
      <c r="H18" s="39">
        <v>2.0428604705334266</v>
      </c>
      <c r="I18" s="45">
        <v>0.11879804332634521</v>
      </c>
      <c r="J18" s="46">
        <v>113.68040996971814</v>
      </c>
      <c r="K18" s="41">
        <f t="shared" si="0"/>
        <v>0</v>
      </c>
      <c r="L18" s="41">
        <f t="shared" si="1"/>
        <v>0</v>
      </c>
      <c r="M18" s="41"/>
      <c r="N18" s="41"/>
      <c r="O18" s="41"/>
      <c r="P18" s="41"/>
    </row>
    <row r="19" spans="2:16" ht="15" customHeight="1">
      <c r="B19" s="42" t="s">
        <v>6</v>
      </c>
      <c r="C19" s="39">
        <v>6.9881201956673653</v>
      </c>
      <c r="D19" s="39">
        <v>2.4272070812951316</v>
      </c>
      <c r="E19" s="45">
        <v>137.41905427440017</v>
      </c>
      <c r="F19" s="45">
        <v>146.8343815513627</v>
      </c>
      <c r="G19" s="39">
        <v>0</v>
      </c>
      <c r="H19" s="39">
        <v>2.0428604705334266</v>
      </c>
      <c r="I19" s="45">
        <v>9.783368273934312E-2</v>
      </c>
      <c r="J19" s="46">
        <v>148.97507570463543</v>
      </c>
      <c r="K19" s="41">
        <f t="shared" si="0"/>
        <v>0</v>
      </c>
      <c r="L19" s="41">
        <f t="shared" si="1"/>
        <v>0</v>
      </c>
      <c r="M19" s="41"/>
      <c r="N19" s="41"/>
      <c r="O19" s="41"/>
      <c r="P19" s="41"/>
    </row>
    <row r="20" spans="2:16" ht="15" customHeight="1">
      <c r="B20" s="42" t="s">
        <v>5</v>
      </c>
      <c r="C20" s="39">
        <v>11.840204984859072</v>
      </c>
      <c r="D20" s="39">
        <v>2.4272070812951316</v>
      </c>
      <c r="E20" s="45">
        <v>131.17167481947357</v>
      </c>
      <c r="F20" s="45">
        <v>145.43908688562777</v>
      </c>
      <c r="G20" s="39">
        <v>0</v>
      </c>
      <c r="H20" s="39">
        <v>2.0428604705334266</v>
      </c>
      <c r="I20" s="45">
        <v>1.5699976706266014</v>
      </c>
      <c r="J20" s="46">
        <v>149.05194502678779</v>
      </c>
      <c r="K20" s="41">
        <f t="shared" si="0"/>
        <v>0</v>
      </c>
      <c r="L20" s="41">
        <f t="shared" si="1"/>
        <v>0</v>
      </c>
      <c r="M20" s="41"/>
      <c r="N20" s="41"/>
      <c r="O20" s="41"/>
      <c r="P20" s="41"/>
    </row>
    <row r="21" spans="2:16" ht="15" customHeight="1">
      <c r="B21" s="36">
        <v>1969</v>
      </c>
      <c r="C21" s="37"/>
      <c r="D21" s="37"/>
      <c r="E21" s="38"/>
      <c r="F21" s="38"/>
      <c r="G21" s="39"/>
      <c r="H21" s="39"/>
      <c r="I21" s="45"/>
      <c r="J21" s="40"/>
      <c r="K21" s="41"/>
      <c r="L21" s="41"/>
      <c r="M21" s="41"/>
      <c r="N21" s="41"/>
      <c r="O21" s="41"/>
      <c r="P21" s="41"/>
    </row>
    <row r="22" spans="2:16" ht="15" customHeight="1">
      <c r="B22" s="42" t="s">
        <v>72</v>
      </c>
      <c r="C22" s="39">
        <v>11.840204984859072</v>
      </c>
      <c r="D22" s="39">
        <v>2.4272070812951316</v>
      </c>
      <c r="E22" s="45">
        <v>128.93314698346143</v>
      </c>
      <c r="F22" s="45">
        <v>143.20055904961563</v>
      </c>
      <c r="G22" s="39">
        <v>0</v>
      </c>
      <c r="H22" s="39">
        <v>2.5227113906359184</v>
      </c>
      <c r="I22" s="45">
        <v>0.88516189145119961</v>
      </c>
      <c r="J22" s="46">
        <v>146.60843233170277</v>
      </c>
      <c r="K22" s="41">
        <f t="shared" ref="K22:K33" si="2">J22-(F22+G22+H22+I22)</f>
        <v>0</v>
      </c>
      <c r="L22" s="41">
        <f t="shared" ref="L22:L33" si="3">F22-(C22+D22+E22)</f>
        <v>0</v>
      </c>
      <c r="M22" s="41"/>
      <c r="N22" s="41"/>
      <c r="O22" s="41"/>
      <c r="P22" s="41"/>
    </row>
    <row r="23" spans="2:16" ht="15" customHeight="1">
      <c r="B23" s="42" t="s">
        <v>74</v>
      </c>
      <c r="C23" s="39">
        <v>11.840204984859072</v>
      </c>
      <c r="D23" s="39">
        <v>2.4272070812951316</v>
      </c>
      <c r="E23" s="45">
        <v>132.39459585371534</v>
      </c>
      <c r="F23" s="45">
        <v>146.66200791986955</v>
      </c>
      <c r="G23" s="39">
        <v>0</v>
      </c>
      <c r="H23" s="39">
        <v>2.6135569531795944</v>
      </c>
      <c r="I23" s="45">
        <v>0.44491031912415557</v>
      </c>
      <c r="J23" s="46">
        <v>149.7204751921733</v>
      </c>
      <c r="K23" s="41">
        <f t="shared" si="2"/>
        <v>0</v>
      </c>
      <c r="L23" s="41">
        <f t="shared" si="3"/>
        <v>0</v>
      </c>
      <c r="M23" s="41"/>
      <c r="N23" s="41"/>
      <c r="O23" s="41"/>
      <c r="P23" s="41"/>
    </row>
    <row r="24" spans="2:16" ht="15" customHeight="1">
      <c r="B24" s="42" t="s">
        <v>75</v>
      </c>
      <c r="C24" s="39">
        <v>11.840204984859072</v>
      </c>
      <c r="D24" s="39">
        <v>2.4272070812951316</v>
      </c>
      <c r="E24" s="45">
        <v>137.14884696016773</v>
      </c>
      <c r="F24" s="45">
        <v>151.41625902632191</v>
      </c>
      <c r="G24" s="39">
        <v>0</v>
      </c>
      <c r="H24" s="39">
        <v>3.1050547402748663</v>
      </c>
      <c r="I24" s="45">
        <v>0.16072676450034939</v>
      </c>
      <c r="J24" s="46">
        <v>154.68204053109713</v>
      </c>
      <c r="K24" s="41">
        <f t="shared" si="2"/>
        <v>0</v>
      </c>
      <c r="L24" s="41">
        <f t="shared" si="3"/>
        <v>0</v>
      </c>
      <c r="M24" s="41"/>
      <c r="N24" s="41"/>
      <c r="O24" s="41"/>
      <c r="P24" s="41"/>
    </row>
    <row r="25" spans="2:16" ht="15" customHeight="1">
      <c r="B25" s="42" t="s">
        <v>22</v>
      </c>
      <c r="C25" s="39">
        <v>11.840204984859072</v>
      </c>
      <c r="D25" s="39">
        <v>2.4272070812951316</v>
      </c>
      <c r="E25" s="45">
        <v>138.52317726531564</v>
      </c>
      <c r="F25" s="45">
        <v>152.79058933146982</v>
      </c>
      <c r="G25" s="39">
        <v>0</v>
      </c>
      <c r="H25" s="39">
        <v>2.6927556487304916</v>
      </c>
      <c r="I25" s="45">
        <v>0.2935010482180293</v>
      </c>
      <c r="J25" s="46">
        <v>155.77684602841833</v>
      </c>
      <c r="K25" s="41">
        <f t="shared" si="2"/>
        <v>0</v>
      </c>
      <c r="L25" s="41">
        <f t="shared" si="3"/>
        <v>0</v>
      </c>
      <c r="M25" s="41"/>
      <c r="N25" s="41"/>
      <c r="O25" s="41"/>
      <c r="P25" s="41"/>
    </row>
    <row r="26" spans="2:16" ht="15" customHeight="1">
      <c r="B26" s="42" t="s">
        <v>76</v>
      </c>
      <c r="C26" s="39">
        <v>11.840204984859072</v>
      </c>
      <c r="D26" s="39">
        <v>2.4272070812951316</v>
      </c>
      <c r="E26" s="45">
        <v>138.07127882599579</v>
      </c>
      <c r="F26" s="45">
        <v>152.33869089215003</v>
      </c>
      <c r="G26" s="39">
        <v>0</v>
      </c>
      <c r="H26" s="39">
        <v>2.583275098998369</v>
      </c>
      <c r="I26" s="45">
        <v>0.44956906592126716</v>
      </c>
      <c r="J26" s="46">
        <v>155.37153505706965</v>
      </c>
      <c r="K26" s="41">
        <f t="shared" si="2"/>
        <v>0</v>
      </c>
      <c r="L26" s="41">
        <f t="shared" si="3"/>
        <v>0</v>
      </c>
      <c r="M26" s="41"/>
      <c r="N26" s="41"/>
      <c r="O26" s="41"/>
      <c r="P26" s="41"/>
    </row>
    <row r="27" spans="2:16" ht="15" customHeight="1">
      <c r="B27" s="42" t="s">
        <v>77</v>
      </c>
      <c r="C27" s="39">
        <v>11.840204984859072</v>
      </c>
      <c r="D27" s="39">
        <v>2.4272070812951316</v>
      </c>
      <c r="E27" s="45">
        <v>133.57791754018169</v>
      </c>
      <c r="F27" s="45">
        <v>147.84532960633589</v>
      </c>
      <c r="G27" s="39">
        <v>0</v>
      </c>
      <c r="H27" s="39">
        <v>3.3892382948986719</v>
      </c>
      <c r="I27" s="45">
        <v>0.35406475658047987</v>
      </c>
      <c r="J27" s="46">
        <v>151.58863265781503</v>
      </c>
      <c r="K27" s="41">
        <f t="shared" si="2"/>
        <v>0</v>
      </c>
      <c r="L27" s="41">
        <f t="shared" si="3"/>
        <v>0</v>
      </c>
      <c r="M27" s="41"/>
      <c r="N27" s="41"/>
      <c r="O27" s="41"/>
      <c r="P27" s="41"/>
    </row>
    <row r="28" spans="2:16" ht="15" customHeight="1">
      <c r="B28" s="42" t="s">
        <v>78</v>
      </c>
      <c r="C28" s="39">
        <v>11.840204984859072</v>
      </c>
      <c r="D28" s="39">
        <v>2.4272070812951316</v>
      </c>
      <c r="E28" s="45">
        <v>133.33566270673188</v>
      </c>
      <c r="F28" s="45">
        <v>147.60307477288609</v>
      </c>
      <c r="G28" s="39">
        <v>7.2792918704868388</v>
      </c>
      <c r="H28" s="39">
        <v>3.7339855578849286</v>
      </c>
      <c r="I28" s="45">
        <v>0.3167947822035872</v>
      </c>
      <c r="J28" s="46">
        <v>158.93314698346146</v>
      </c>
      <c r="K28" s="41">
        <f t="shared" si="2"/>
        <v>0</v>
      </c>
      <c r="L28" s="41">
        <f t="shared" si="3"/>
        <v>0</v>
      </c>
      <c r="M28" s="41"/>
      <c r="N28" s="41"/>
      <c r="O28" s="41"/>
      <c r="P28" s="41"/>
    </row>
    <row r="29" spans="2:16" ht="15" customHeight="1">
      <c r="B29" s="42" t="s">
        <v>17</v>
      </c>
      <c r="C29" s="39">
        <v>11.840204984859072</v>
      </c>
      <c r="D29" s="39">
        <v>2.4272070812951316</v>
      </c>
      <c r="E29" s="45">
        <v>129.52946657349173</v>
      </c>
      <c r="F29" s="45">
        <v>143.79687863964594</v>
      </c>
      <c r="G29" s="39">
        <v>7.2792918704868388</v>
      </c>
      <c r="H29" s="39">
        <v>5.6743535988819005</v>
      </c>
      <c r="I29" s="45">
        <v>0.25623107384113675</v>
      </c>
      <c r="J29" s="46">
        <v>157.00675518285581</v>
      </c>
      <c r="K29" s="41">
        <f t="shared" si="2"/>
        <v>0</v>
      </c>
      <c r="L29" s="41">
        <f t="shared" si="3"/>
        <v>0</v>
      </c>
      <c r="M29" s="41"/>
      <c r="N29" s="41"/>
      <c r="O29" s="41"/>
      <c r="P29" s="41"/>
    </row>
    <row r="30" spans="2:16" ht="15" customHeight="1">
      <c r="B30" s="42" t="s">
        <v>18</v>
      </c>
      <c r="C30" s="39">
        <v>11.840204984859072</v>
      </c>
      <c r="D30" s="39">
        <v>2.4272070812951316</v>
      </c>
      <c r="E30" s="45">
        <v>128.25762869788028</v>
      </c>
      <c r="F30" s="45">
        <v>142.52504076403446</v>
      </c>
      <c r="G30" s="39">
        <v>7.2792918704868388</v>
      </c>
      <c r="H30" s="39">
        <v>6.533892382948987</v>
      </c>
      <c r="I30" s="45">
        <v>0.20498485907290939</v>
      </c>
      <c r="J30" s="46">
        <v>156.54320987654322</v>
      </c>
      <c r="K30" s="41">
        <f t="shared" si="2"/>
        <v>0</v>
      </c>
      <c r="L30" s="41">
        <f t="shared" si="3"/>
        <v>0</v>
      </c>
      <c r="M30" s="41"/>
      <c r="N30" s="41"/>
      <c r="O30" s="41"/>
      <c r="P30" s="41"/>
    </row>
    <row r="31" spans="2:16" ht="15" customHeight="1">
      <c r="B31" s="42" t="s">
        <v>7</v>
      </c>
      <c r="C31" s="39">
        <v>11.840204984859072</v>
      </c>
      <c r="D31" s="39">
        <v>2.4272070812951316</v>
      </c>
      <c r="E31" s="45">
        <v>128.12252504076403</v>
      </c>
      <c r="F31" s="45">
        <v>142.38993710691821</v>
      </c>
      <c r="G31" s="39">
        <v>7.2792918704868388</v>
      </c>
      <c r="H31" s="39">
        <v>6.899604006522245</v>
      </c>
      <c r="I31" s="45">
        <v>0.21197297926857675</v>
      </c>
      <c r="J31" s="46">
        <v>156.78080596319589</v>
      </c>
      <c r="K31" s="41">
        <f t="shared" si="2"/>
        <v>0</v>
      </c>
      <c r="L31" s="41">
        <f t="shared" si="3"/>
        <v>0</v>
      </c>
      <c r="M31" s="41"/>
      <c r="N31" s="41"/>
      <c r="O31" s="41"/>
      <c r="P31" s="41"/>
    </row>
    <row r="32" spans="2:16" ht="15" customHeight="1">
      <c r="B32" s="42" t="s">
        <v>6</v>
      </c>
      <c r="C32" s="39">
        <v>11.840204984859072</v>
      </c>
      <c r="D32" s="39">
        <v>2.4272070812951316</v>
      </c>
      <c r="E32" s="45">
        <v>122.7183787561146</v>
      </c>
      <c r="F32" s="45">
        <v>136.98579082226883</v>
      </c>
      <c r="G32" s="39">
        <v>7.2792918704868388</v>
      </c>
      <c r="H32" s="39">
        <v>10.624272070812951</v>
      </c>
      <c r="I32" s="45">
        <v>0.29815979501514089</v>
      </c>
      <c r="J32" s="46">
        <v>155.18751455858373</v>
      </c>
      <c r="K32" s="41">
        <f t="shared" si="2"/>
        <v>0</v>
      </c>
      <c r="L32" s="41">
        <f t="shared" si="3"/>
        <v>0</v>
      </c>
      <c r="M32" s="41"/>
      <c r="N32" s="41"/>
      <c r="O32" s="41"/>
      <c r="P32" s="41"/>
    </row>
    <row r="33" spans="2:16" ht="15" customHeight="1">
      <c r="B33" s="42" t="s">
        <v>5</v>
      </c>
      <c r="C33" s="39">
        <v>11.840204984859072</v>
      </c>
      <c r="D33" s="39">
        <v>2.4272070812951316</v>
      </c>
      <c r="E33" s="45">
        <v>120.17004425809456</v>
      </c>
      <c r="F33" s="45">
        <v>134.43745632424879</v>
      </c>
      <c r="G33" s="39">
        <v>7.2792918704868388</v>
      </c>
      <c r="H33" s="39">
        <v>11.716748194735615</v>
      </c>
      <c r="I33" s="45">
        <v>1.9217330538085255</v>
      </c>
      <c r="J33" s="46">
        <v>155.35522944327977</v>
      </c>
      <c r="K33" s="41">
        <f t="shared" si="2"/>
        <v>0</v>
      </c>
      <c r="L33" s="41">
        <f t="shared" si="3"/>
        <v>0</v>
      </c>
      <c r="M33" s="41"/>
      <c r="N33" s="41"/>
      <c r="O33" s="41"/>
      <c r="P33" s="41"/>
    </row>
    <row r="34" spans="2:16" ht="15" customHeight="1">
      <c r="B34" s="36">
        <v>1970</v>
      </c>
      <c r="C34" s="37"/>
      <c r="D34" s="37"/>
      <c r="E34" s="38"/>
      <c r="F34" s="38"/>
      <c r="G34" s="39"/>
      <c r="H34" s="39"/>
      <c r="I34" s="45"/>
      <c r="J34" s="40"/>
      <c r="K34" s="41"/>
      <c r="L34" s="41"/>
      <c r="M34" s="41"/>
      <c r="N34" s="41"/>
      <c r="O34" s="41"/>
      <c r="P34" s="41"/>
    </row>
    <row r="35" spans="2:16" ht="15" customHeight="1">
      <c r="B35" s="42" t="s">
        <v>72</v>
      </c>
      <c r="C35" s="39">
        <v>9.4083391567668304</v>
      </c>
      <c r="D35" s="39">
        <v>4.0577684602841835</v>
      </c>
      <c r="E35" s="45">
        <v>120.38667598416026</v>
      </c>
      <c r="F35" s="45">
        <v>133.85278360121126</v>
      </c>
      <c r="G35" s="39">
        <v>7.2792918704868388</v>
      </c>
      <c r="H35" s="39">
        <v>10.552061495457721</v>
      </c>
      <c r="I35" s="45">
        <v>1.0202655485674352</v>
      </c>
      <c r="J35" s="46">
        <v>152.70440251572325</v>
      </c>
      <c r="K35" s="41">
        <f t="shared" ref="K35:K46" si="4">J35-(F35+G35+H35+I35)</f>
        <v>0</v>
      </c>
      <c r="L35" s="41">
        <f t="shared" ref="L35:L46" si="5">F35-(C35+D35+E35)</f>
        <v>0</v>
      </c>
      <c r="M35" s="41"/>
      <c r="N35" s="41"/>
      <c r="O35" s="41"/>
      <c r="P35" s="41"/>
    </row>
    <row r="36" spans="2:16" ht="15" customHeight="1">
      <c r="B36" s="42" t="s">
        <v>74</v>
      </c>
      <c r="C36" s="39">
        <v>9.4083391567668304</v>
      </c>
      <c r="D36" s="39">
        <v>4.0577684602841835</v>
      </c>
      <c r="E36" s="45">
        <v>117.0649895178197</v>
      </c>
      <c r="F36" s="45">
        <v>130.53109713487072</v>
      </c>
      <c r="G36" s="39">
        <v>7.2792918704868388</v>
      </c>
      <c r="H36" s="39">
        <v>12.3340321453529</v>
      </c>
      <c r="I36" s="45">
        <v>0.50547402748660608</v>
      </c>
      <c r="J36" s="46">
        <v>150.64989517819706</v>
      </c>
      <c r="K36" s="41">
        <f t="shared" si="4"/>
        <v>0</v>
      </c>
      <c r="L36" s="41">
        <f t="shared" si="5"/>
        <v>0</v>
      </c>
      <c r="M36" s="41"/>
      <c r="N36" s="41"/>
      <c r="O36" s="41"/>
      <c r="P36" s="41"/>
    </row>
    <row r="37" spans="2:16" ht="15" customHeight="1">
      <c r="B37" s="42" t="s">
        <v>75</v>
      </c>
      <c r="C37" s="39">
        <v>9.4083391567668304</v>
      </c>
      <c r="D37" s="39">
        <v>4.0577684602841835</v>
      </c>
      <c r="E37" s="45">
        <v>113.81085488003727</v>
      </c>
      <c r="F37" s="45">
        <v>127.27696249708828</v>
      </c>
      <c r="G37" s="39">
        <v>7.2792918704868388</v>
      </c>
      <c r="H37" s="39">
        <v>18.436990449569063</v>
      </c>
      <c r="I37" s="45">
        <v>0.22827859305846726</v>
      </c>
      <c r="J37" s="46">
        <v>153.22152341020265</v>
      </c>
      <c r="K37" s="41">
        <f t="shared" si="4"/>
        <v>0</v>
      </c>
      <c r="L37" s="41">
        <f t="shared" si="5"/>
        <v>0</v>
      </c>
      <c r="M37" s="41"/>
      <c r="N37" s="41"/>
      <c r="O37" s="41"/>
      <c r="P37" s="41"/>
    </row>
    <row r="38" spans="2:16" ht="15" customHeight="1">
      <c r="B38" s="42" t="s">
        <v>22</v>
      </c>
      <c r="C38" s="39">
        <v>9.4083391567668304</v>
      </c>
      <c r="D38" s="39">
        <v>4.0577684602841835</v>
      </c>
      <c r="E38" s="45">
        <v>108.27393431167016</v>
      </c>
      <c r="F38" s="45">
        <v>121.74004192872117</v>
      </c>
      <c r="G38" s="39">
        <v>7.2792918704868388</v>
      </c>
      <c r="H38" s="39">
        <v>22.264150943396228</v>
      </c>
      <c r="I38" s="45">
        <v>0.29815979501514089</v>
      </c>
      <c r="J38" s="46">
        <v>151.58164453761938</v>
      </c>
      <c r="K38" s="41">
        <f t="shared" si="4"/>
        <v>0</v>
      </c>
      <c r="L38" s="41">
        <f t="shared" si="5"/>
        <v>0</v>
      </c>
      <c r="M38" s="41"/>
      <c r="N38" s="41"/>
      <c r="O38" s="41"/>
      <c r="P38" s="41"/>
    </row>
    <row r="39" spans="2:16" ht="15" customHeight="1">
      <c r="B39" s="42" t="s">
        <v>76</v>
      </c>
      <c r="C39" s="39">
        <v>9.4083391567668304</v>
      </c>
      <c r="D39" s="39">
        <v>4.0577684602841835</v>
      </c>
      <c r="E39" s="45">
        <v>112.25250407640345</v>
      </c>
      <c r="F39" s="45">
        <v>125.71861169345445</v>
      </c>
      <c r="G39" s="39">
        <v>7.2792918704868388</v>
      </c>
      <c r="H39" s="39">
        <v>23.114372233869091</v>
      </c>
      <c r="I39" s="45">
        <v>0.30048916841369666</v>
      </c>
      <c r="J39" s="46">
        <v>156.41276496622407</v>
      </c>
      <c r="K39" s="41">
        <f t="shared" si="4"/>
        <v>0</v>
      </c>
      <c r="L39" s="41">
        <f t="shared" si="5"/>
        <v>0</v>
      </c>
      <c r="M39" s="41"/>
      <c r="N39" s="41"/>
      <c r="O39" s="41"/>
      <c r="P39" s="41"/>
    </row>
    <row r="40" spans="2:16" ht="15" customHeight="1">
      <c r="B40" s="42" t="s">
        <v>77</v>
      </c>
      <c r="C40" s="39">
        <v>9.4083391567668304</v>
      </c>
      <c r="D40" s="39">
        <v>4.0577684602841835</v>
      </c>
      <c r="E40" s="45">
        <v>115.2900069881202</v>
      </c>
      <c r="F40" s="45">
        <v>128.75611460517121</v>
      </c>
      <c r="G40" s="39">
        <v>7.2792918704868388</v>
      </c>
      <c r="H40" s="39">
        <v>21.483810854880037</v>
      </c>
      <c r="I40" s="45">
        <v>0.59166084323317025</v>
      </c>
      <c r="J40" s="46">
        <v>158.11087817377125</v>
      </c>
      <c r="K40" s="41">
        <f t="shared" si="4"/>
        <v>0</v>
      </c>
      <c r="L40" s="41">
        <f t="shared" si="5"/>
        <v>0</v>
      </c>
      <c r="M40" s="41"/>
      <c r="N40" s="41"/>
      <c r="O40" s="41"/>
      <c r="P40" s="41"/>
    </row>
    <row r="41" spans="2:16" ht="15" customHeight="1">
      <c r="B41" s="42" t="s">
        <v>78</v>
      </c>
      <c r="C41" s="39">
        <v>9.4083391567668304</v>
      </c>
      <c r="D41" s="39">
        <v>4.0577684602841835</v>
      </c>
      <c r="E41" s="45">
        <v>118.36710924761239</v>
      </c>
      <c r="F41" s="45">
        <v>131.8332168646634</v>
      </c>
      <c r="G41" s="39">
        <v>7.2792918704868388</v>
      </c>
      <c r="H41" s="39">
        <v>21.017936175168877</v>
      </c>
      <c r="I41" s="45">
        <v>0.61495457721872815</v>
      </c>
      <c r="J41" s="46">
        <v>160.74539948753787</v>
      </c>
      <c r="K41" s="41">
        <f t="shared" si="4"/>
        <v>0</v>
      </c>
      <c r="L41" s="41">
        <f t="shared" si="5"/>
        <v>0</v>
      </c>
      <c r="M41" s="41"/>
      <c r="N41" s="41"/>
      <c r="O41" s="41"/>
      <c r="P41" s="41"/>
    </row>
    <row r="42" spans="2:16" ht="15" customHeight="1">
      <c r="B42" s="42" t="s">
        <v>17</v>
      </c>
      <c r="C42" s="39">
        <v>9.4083391567668304</v>
      </c>
      <c r="D42" s="39">
        <v>4.0577684602841835</v>
      </c>
      <c r="E42" s="45">
        <v>119.90682506405776</v>
      </c>
      <c r="F42" s="45">
        <v>133.37293268110878</v>
      </c>
      <c r="G42" s="39">
        <v>7.2792918704868388</v>
      </c>
      <c r="H42" s="39">
        <v>20.854880037269972</v>
      </c>
      <c r="I42" s="45">
        <v>0.6335895644071744</v>
      </c>
      <c r="J42" s="46">
        <v>162.14069415327276</v>
      </c>
      <c r="K42" s="41">
        <f t="shared" si="4"/>
        <v>0</v>
      </c>
      <c r="L42" s="41">
        <f t="shared" si="5"/>
        <v>0</v>
      </c>
      <c r="M42" s="41"/>
      <c r="N42" s="41"/>
      <c r="O42" s="41"/>
      <c r="P42" s="41"/>
    </row>
    <row r="43" spans="2:16" ht="15" customHeight="1">
      <c r="B43" s="42" t="s">
        <v>18</v>
      </c>
      <c r="C43" s="39">
        <v>9.4083391567668304</v>
      </c>
      <c r="D43" s="39">
        <v>4.0577684602841835</v>
      </c>
      <c r="E43" s="45">
        <v>123.63615187514559</v>
      </c>
      <c r="F43" s="45">
        <v>137.10225949219659</v>
      </c>
      <c r="G43" s="39">
        <v>7.2792918704868388</v>
      </c>
      <c r="H43" s="39">
        <v>20.638248311204286</v>
      </c>
      <c r="I43" s="45">
        <v>0.49848590729093872</v>
      </c>
      <c r="J43" s="46">
        <v>165.51828558117865</v>
      </c>
      <c r="K43" s="41">
        <f t="shared" si="4"/>
        <v>0</v>
      </c>
      <c r="L43" s="41">
        <f t="shared" si="5"/>
        <v>0</v>
      </c>
      <c r="M43" s="41"/>
      <c r="N43" s="41"/>
      <c r="O43" s="41"/>
      <c r="P43" s="41"/>
    </row>
    <row r="44" spans="2:16" ht="15" customHeight="1">
      <c r="B44" s="42" t="s">
        <v>7</v>
      </c>
      <c r="C44" s="39">
        <v>9.4083391567668304</v>
      </c>
      <c r="D44" s="39">
        <v>4.0577684602841835</v>
      </c>
      <c r="E44" s="45">
        <v>133.55229443279759</v>
      </c>
      <c r="F44" s="45">
        <v>147.01840204984859</v>
      </c>
      <c r="G44" s="39">
        <v>7.2792918704868388</v>
      </c>
      <c r="H44" s="39">
        <v>11.702771954344282</v>
      </c>
      <c r="I44" s="45">
        <v>0.63591893780573028</v>
      </c>
      <c r="J44" s="46">
        <v>166.63638481248543</v>
      </c>
      <c r="K44" s="41">
        <f t="shared" si="4"/>
        <v>0</v>
      </c>
      <c r="L44" s="41">
        <f t="shared" si="5"/>
        <v>0</v>
      </c>
      <c r="M44" s="41"/>
      <c r="N44" s="41"/>
      <c r="O44" s="41"/>
      <c r="P44" s="41"/>
    </row>
    <row r="45" spans="2:16" ht="15" customHeight="1">
      <c r="B45" s="42" t="s">
        <v>6</v>
      </c>
      <c r="C45" s="39">
        <v>9.4083391567668304</v>
      </c>
      <c r="D45" s="39">
        <v>5.5136268343815509</v>
      </c>
      <c r="E45" s="45">
        <v>130.14907989750756</v>
      </c>
      <c r="F45" s="45">
        <v>145.07104588865593</v>
      </c>
      <c r="G45" s="39">
        <v>11.646866992778941</v>
      </c>
      <c r="H45" s="39">
        <v>14.008851618914512</v>
      </c>
      <c r="I45" s="45">
        <v>0.79664570230607967</v>
      </c>
      <c r="J45" s="46">
        <v>171.52341020265547</v>
      </c>
      <c r="K45" s="41">
        <f t="shared" si="4"/>
        <v>0</v>
      </c>
      <c r="L45" s="41">
        <f t="shared" si="5"/>
        <v>0</v>
      </c>
      <c r="M45" s="41"/>
      <c r="N45" s="41"/>
      <c r="O45" s="41"/>
      <c r="P45" s="41"/>
    </row>
    <row r="46" spans="2:16" ht="15" customHeight="1">
      <c r="B46" s="42" t="s">
        <v>5</v>
      </c>
      <c r="C46" s="39">
        <v>9.4083391567668304</v>
      </c>
      <c r="D46" s="39">
        <v>5.5136268343815509</v>
      </c>
      <c r="E46" s="45">
        <v>128.7514558583741</v>
      </c>
      <c r="F46" s="45">
        <v>143.67342184952247</v>
      </c>
      <c r="G46" s="39">
        <v>11.646866992778941</v>
      </c>
      <c r="H46" s="39">
        <v>16.708595387840671</v>
      </c>
      <c r="I46" s="45">
        <v>2.4574889354763569</v>
      </c>
      <c r="J46" s="46">
        <v>174.48637316561846</v>
      </c>
      <c r="K46" s="41">
        <f t="shared" si="4"/>
        <v>0</v>
      </c>
      <c r="L46" s="41">
        <f t="shared" si="5"/>
        <v>0</v>
      </c>
      <c r="M46" s="41"/>
      <c r="N46" s="41"/>
      <c r="O46" s="41"/>
      <c r="P46" s="41"/>
    </row>
    <row r="47" spans="2:16" ht="15" customHeight="1">
      <c r="B47" s="36">
        <v>1971</v>
      </c>
      <c r="C47" s="37"/>
      <c r="D47" s="37"/>
      <c r="E47" s="38"/>
      <c r="F47" s="38"/>
      <c r="G47" s="39"/>
      <c r="H47" s="39"/>
      <c r="I47" s="45"/>
      <c r="J47" s="40"/>
      <c r="K47" s="41"/>
      <c r="L47" s="41"/>
      <c r="M47" s="41"/>
      <c r="N47" s="41"/>
      <c r="O47" s="41"/>
      <c r="P47" s="41"/>
    </row>
    <row r="48" spans="2:16" ht="15" customHeight="1">
      <c r="B48" s="42" t="s">
        <v>72</v>
      </c>
      <c r="C48" s="39">
        <v>9.4083391567668304</v>
      </c>
      <c r="D48" s="39">
        <v>7.1744700675518276</v>
      </c>
      <c r="E48" s="45">
        <v>135.63009550430934</v>
      </c>
      <c r="F48" s="45">
        <v>152.21290472862799</v>
      </c>
      <c r="G48" s="39">
        <v>11.646866992778941</v>
      </c>
      <c r="H48" s="39">
        <v>14.93827160493827</v>
      </c>
      <c r="I48" s="45">
        <v>1.6608432331702772</v>
      </c>
      <c r="J48" s="46">
        <v>180.45888655951549</v>
      </c>
      <c r="K48" s="41">
        <f t="shared" ref="K48:K59" si="6">J48-(F48+G48+H48+I48)</f>
        <v>0</v>
      </c>
      <c r="L48" s="41">
        <f t="shared" ref="L48:L59" si="7">F48-(C48+D48+E48)</f>
        <v>0</v>
      </c>
      <c r="M48" s="41"/>
      <c r="N48" s="41"/>
      <c r="O48" s="41"/>
      <c r="P48" s="41"/>
    </row>
    <row r="49" spans="2:16" ht="15" customHeight="1">
      <c r="B49" s="42" t="s">
        <v>74</v>
      </c>
      <c r="C49" s="39">
        <v>9.4083391567668304</v>
      </c>
      <c r="D49" s="39">
        <v>7.1744700675518276</v>
      </c>
      <c r="E49" s="45">
        <v>139.90682506405778</v>
      </c>
      <c r="F49" s="45">
        <v>156.48963428837644</v>
      </c>
      <c r="G49" s="39">
        <v>11.646866992778941</v>
      </c>
      <c r="H49" s="39">
        <v>10.826927556487304</v>
      </c>
      <c r="I49" s="45">
        <v>1.1646866992778941</v>
      </c>
      <c r="J49" s="46">
        <v>180.12811553692055</v>
      </c>
      <c r="K49" s="41">
        <f t="shared" si="6"/>
        <v>0</v>
      </c>
      <c r="L49" s="41">
        <f t="shared" si="7"/>
        <v>0</v>
      </c>
      <c r="M49" s="41"/>
      <c r="N49" s="41"/>
      <c r="O49" s="41"/>
      <c r="P49" s="41"/>
    </row>
    <row r="50" spans="2:16" ht="15" customHeight="1">
      <c r="B50" s="42" t="s">
        <v>75</v>
      </c>
      <c r="C50" s="39">
        <v>9.4083391567668304</v>
      </c>
      <c r="D50" s="39">
        <v>7.1744700675518276</v>
      </c>
      <c r="E50" s="45">
        <v>149.69951083158628</v>
      </c>
      <c r="F50" s="45">
        <v>166.28232005590493</v>
      </c>
      <c r="G50" s="39">
        <v>11.646866992778941</v>
      </c>
      <c r="H50" s="39">
        <v>9.9930118798043335</v>
      </c>
      <c r="I50" s="45">
        <v>0.94572559981365012</v>
      </c>
      <c r="J50" s="46">
        <v>188.86792452830187</v>
      </c>
      <c r="K50" s="41">
        <f t="shared" si="6"/>
        <v>0</v>
      </c>
      <c r="L50" s="41">
        <f t="shared" si="7"/>
        <v>0</v>
      </c>
      <c r="M50" s="41"/>
      <c r="N50" s="41"/>
      <c r="O50" s="41"/>
      <c r="P50" s="41"/>
    </row>
    <row r="51" spans="2:16" ht="15" customHeight="1">
      <c r="B51" s="42" t="s">
        <v>22</v>
      </c>
      <c r="C51" s="39">
        <v>11.979967388772421</v>
      </c>
      <c r="D51" s="39">
        <v>7.1744700675518276</v>
      </c>
      <c r="E51" s="45">
        <v>149.95341253202889</v>
      </c>
      <c r="F51" s="45">
        <v>169.10784998835311</v>
      </c>
      <c r="G51" s="39">
        <v>11.646866992778941</v>
      </c>
      <c r="H51" s="39">
        <v>12.471465175867692</v>
      </c>
      <c r="I51" s="45">
        <v>0.98066620079198696</v>
      </c>
      <c r="J51" s="46">
        <v>194.20684835779176</v>
      </c>
      <c r="K51" s="41">
        <f t="shared" si="6"/>
        <v>0</v>
      </c>
      <c r="L51" s="41">
        <f t="shared" si="7"/>
        <v>0</v>
      </c>
      <c r="M51" s="41"/>
      <c r="N51" s="41"/>
      <c r="O51" s="41"/>
      <c r="P51" s="41"/>
    </row>
    <row r="52" spans="2:16" ht="15" customHeight="1">
      <c r="B52" s="42" t="s">
        <v>76</v>
      </c>
      <c r="C52" s="39">
        <v>11.979967388772421</v>
      </c>
      <c r="D52" s="39">
        <v>7.1744700675518276</v>
      </c>
      <c r="E52" s="45">
        <v>157.19543442813884</v>
      </c>
      <c r="F52" s="45">
        <v>176.34987188446306</v>
      </c>
      <c r="G52" s="39">
        <v>11.646866992778941</v>
      </c>
      <c r="H52" s="39">
        <v>14.805497321220592</v>
      </c>
      <c r="I52" s="45">
        <v>0.91777311903098069</v>
      </c>
      <c r="J52" s="46">
        <v>203.72000931749358</v>
      </c>
      <c r="K52" s="41">
        <f t="shared" si="6"/>
        <v>0</v>
      </c>
      <c r="L52" s="41">
        <f t="shared" si="7"/>
        <v>0</v>
      </c>
      <c r="M52" s="41"/>
      <c r="N52" s="41"/>
      <c r="O52" s="41"/>
      <c r="P52" s="41"/>
    </row>
    <row r="53" spans="2:16" ht="15" customHeight="1">
      <c r="B53" s="42" t="s">
        <v>77</v>
      </c>
      <c r="C53" s="39">
        <v>11.979967388772421</v>
      </c>
      <c r="D53" s="39">
        <v>7.1744700675518276</v>
      </c>
      <c r="E53" s="45">
        <v>165.36454693687398</v>
      </c>
      <c r="F53" s="45">
        <v>184.51898439319822</v>
      </c>
      <c r="G53" s="39">
        <v>11.646866992778941</v>
      </c>
      <c r="H53" s="39">
        <v>17.148846960167713</v>
      </c>
      <c r="I53" s="45">
        <v>0.98299557419054273</v>
      </c>
      <c r="J53" s="46">
        <v>214.2976939203354</v>
      </c>
      <c r="K53" s="41">
        <f t="shared" si="6"/>
        <v>0</v>
      </c>
      <c r="L53" s="41">
        <f t="shared" si="7"/>
        <v>0</v>
      </c>
      <c r="M53" s="41"/>
      <c r="N53" s="41"/>
      <c r="O53" s="41"/>
      <c r="P53" s="41"/>
    </row>
    <row r="54" spans="2:16" ht="15" customHeight="1">
      <c r="B54" s="42" t="s">
        <v>78</v>
      </c>
      <c r="C54" s="39">
        <v>11.979967388772421</v>
      </c>
      <c r="D54" s="39">
        <v>7.1744700675518276</v>
      </c>
      <c r="E54" s="45">
        <v>167.4959235965525</v>
      </c>
      <c r="F54" s="45">
        <v>186.65036105287678</v>
      </c>
      <c r="G54" s="39">
        <v>11.646866992778941</v>
      </c>
      <c r="H54" s="39">
        <v>18.660610295830423</v>
      </c>
      <c r="I54" s="45">
        <v>0.65222455159562076</v>
      </c>
      <c r="J54" s="46">
        <v>217.61006289308176</v>
      </c>
      <c r="K54" s="41">
        <f t="shared" si="6"/>
        <v>0</v>
      </c>
      <c r="L54" s="41">
        <f t="shared" si="7"/>
        <v>0</v>
      </c>
      <c r="M54" s="41"/>
      <c r="N54" s="41"/>
      <c r="O54" s="41"/>
      <c r="P54" s="41"/>
    </row>
    <row r="55" spans="2:16" ht="15" customHeight="1">
      <c r="B55" s="42" t="s">
        <v>17</v>
      </c>
      <c r="C55" s="39">
        <v>11.979967388772421</v>
      </c>
      <c r="D55" s="39">
        <v>7.1744700675518276</v>
      </c>
      <c r="E55" s="45">
        <v>185.1945026787794</v>
      </c>
      <c r="F55" s="45">
        <v>204.34894013510365</v>
      </c>
      <c r="G55" s="39">
        <v>11.646866992778941</v>
      </c>
      <c r="H55" s="39">
        <v>14.707663638481248</v>
      </c>
      <c r="I55" s="45">
        <v>0.64523643139995346</v>
      </c>
      <c r="J55" s="46">
        <v>231.34870719776379</v>
      </c>
      <c r="K55" s="41">
        <f t="shared" si="6"/>
        <v>0</v>
      </c>
      <c r="L55" s="41">
        <f t="shared" si="7"/>
        <v>0</v>
      </c>
      <c r="M55" s="41"/>
      <c r="N55" s="41"/>
      <c r="O55" s="41"/>
      <c r="P55" s="41"/>
    </row>
    <row r="56" spans="2:16" ht="15" customHeight="1">
      <c r="B56" s="42" t="s">
        <v>18</v>
      </c>
      <c r="C56" s="39">
        <v>11.979967388772421</v>
      </c>
      <c r="D56" s="39">
        <v>7.1744700675518276</v>
      </c>
      <c r="E56" s="45">
        <v>139.09620312136036</v>
      </c>
      <c r="F56" s="45">
        <v>158.25064057768461</v>
      </c>
      <c r="G56" s="39">
        <v>11.646866992778941</v>
      </c>
      <c r="H56" s="39">
        <v>14.733286745865362</v>
      </c>
      <c r="I56" s="45">
        <v>0.43093407873282086</v>
      </c>
      <c r="J56" s="46">
        <v>185.06172839506172</v>
      </c>
      <c r="K56" s="41">
        <f t="shared" si="6"/>
        <v>0</v>
      </c>
      <c r="L56" s="41">
        <f t="shared" si="7"/>
        <v>0</v>
      </c>
      <c r="M56" s="41"/>
      <c r="N56" s="41"/>
      <c r="O56" s="41"/>
      <c r="P56" s="41"/>
    </row>
    <row r="57" spans="2:16" ht="15" customHeight="1">
      <c r="B57" s="42" t="s">
        <v>7</v>
      </c>
      <c r="C57" s="39">
        <v>11.979967388772421</v>
      </c>
      <c r="D57" s="39">
        <v>7.1744700675518276</v>
      </c>
      <c r="E57" s="45">
        <v>152.55998136501282</v>
      </c>
      <c r="F57" s="45">
        <v>171.71441882133706</v>
      </c>
      <c r="G57" s="39">
        <v>11.646866992778941</v>
      </c>
      <c r="H57" s="39">
        <v>6.4174237130211971</v>
      </c>
      <c r="I57" s="45">
        <v>0.47053342650826924</v>
      </c>
      <c r="J57" s="46">
        <v>190.24924295364548</v>
      </c>
      <c r="K57" s="41">
        <f t="shared" si="6"/>
        <v>0</v>
      </c>
      <c r="L57" s="41">
        <f t="shared" si="7"/>
        <v>0</v>
      </c>
      <c r="M57" s="41"/>
      <c r="N57" s="41"/>
      <c r="O57" s="41"/>
      <c r="P57" s="41"/>
    </row>
    <row r="58" spans="2:16" ht="15" customHeight="1">
      <c r="B58" s="42" t="s">
        <v>6</v>
      </c>
      <c r="C58" s="39">
        <v>11.979967388772421</v>
      </c>
      <c r="D58" s="39">
        <v>7.1744700675518276</v>
      </c>
      <c r="E58" s="45">
        <v>156.79944095038434</v>
      </c>
      <c r="F58" s="45">
        <v>175.95387840670858</v>
      </c>
      <c r="G58" s="39">
        <v>11.646866992778941</v>
      </c>
      <c r="H58" s="39">
        <v>9.965059399021662</v>
      </c>
      <c r="I58" s="45">
        <v>0.66620079198695548</v>
      </c>
      <c r="J58" s="46">
        <v>198.23200559049616</v>
      </c>
      <c r="K58" s="41">
        <f t="shared" si="6"/>
        <v>0</v>
      </c>
      <c r="L58" s="41">
        <f t="shared" si="7"/>
        <v>0</v>
      </c>
      <c r="M58" s="41"/>
      <c r="N58" s="41"/>
      <c r="O58" s="41"/>
      <c r="P58" s="41"/>
    </row>
    <row r="59" spans="2:16" ht="15" customHeight="1">
      <c r="B59" s="42" t="s">
        <v>5</v>
      </c>
      <c r="C59" s="39">
        <v>11.979967388772421</v>
      </c>
      <c r="D59" s="39">
        <v>7.1744700675518276</v>
      </c>
      <c r="E59" s="45">
        <v>153.72699743768925</v>
      </c>
      <c r="F59" s="45">
        <v>172.88143489401352</v>
      </c>
      <c r="G59" s="39">
        <v>11.646866992778941</v>
      </c>
      <c r="H59" s="39">
        <v>12.152341020265549</v>
      </c>
      <c r="I59" s="45">
        <v>5.0780340088516187</v>
      </c>
      <c r="J59" s="46">
        <v>201.7586769159096</v>
      </c>
      <c r="K59" s="41">
        <f t="shared" si="6"/>
        <v>0</v>
      </c>
      <c r="L59" s="41">
        <f t="shared" si="7"/>
        <v>0</v>
      </c>
      <c r="M59" s="41"/>
      <c r="N59" s="41"/>
      <c r="O59" s="41"/>
      <c r="P59" s="41"/>
    </row>
    <row r="60" spans="2:16" ht="15" customHeight="1">
      <c r="B60" s="36">
        <v>1972</v>
      </c>
      <c r="C60" s="37"/>
      <c r="D60" s="37"/>
      <c r="E60" s="38"/>
      <c r="F60" s="38"/>
      <c r="G60" s="39"/>
      <c r="H60" s="39"/>
      <c r="I60" s="45"/>
      <c r="J60" s="40"/>
      <c r="K60" s="41"/>
      <c r="L60" s="41"/>
      <c r="M60" s="41"/>
      <c r="N60" s="41"/>
      <c r="O60" s="41"/>
      <c r="P60" s="41"/>
    </row>
    <row r="61" spans="2:16" ht="15" customHeight="1">
      <c r="B61" s="42" t="s">
        <v>72</v>
      </c>
      <c r="C61" s="39">
        <v>11.979967388772421</v>
      </c>
      <c r="D61" s="39">
        <v>8.8190076869322152</v>
      </c>
      <c r="E61" s="45">
        <v>157.12089447938504</v>
      </c>
      <c r="F61" s="45">
        <v>177.91986955508969</v>
      </c>
      <c r="G61" s="39">
        <v>11.646866992778941</v>
      </c>
      <c r="H61" s="39">
        <v>9.1404612159329144</v>
      </c>
      <c r="I61" s="45">
        <v>4.015839739110179</v>
      </c>
      <c r="J61" s="46">
        <v>202.72303750291169</v>
      </c>
      <c r="K61" s="41">
        <f t="shared" ref="K61:K72" si="8">J61-(F61+G61+H61+I61)</f>
        <v>0</v>
      </c>
      <c r="L61" s="41">
        <f t="shared" ref="L61:L72" si="9">F61-(C61+D61+E61)</f>
        <v>0</v>
      </c>
      <c r="M61" s="41"/>
      <c r="N61" s="41"/>
      <c r="O61" s="41"/>
      <c r="P61" s="41"/>
    </row>
    <row r="62" spans="2:16" ht="15" customHeight="1">
      <c r="B62" s="42" t="s">
        <v>74</v>
      </c>
      <c r="C62" s="39">
        <v>11.979967388772421</v>
      </c>
      <c r="D62" s="39">
        <v>8.8190076869322152</v>
      </c>
      <c r="E62" s="45">
        <v>156.05404146284647</v>
      </c>
      <c r="F62" s="45">
        <v>176.85301653855115</v>
      </c>
      <c r="G62" s="39">
        <v>11.646866992778941</v>
      </c>
      <c r="H62" s="39">
        <v>10.784998835313301</v>
      </c>
      <c r="I62" s="45">
        <v>3.6454693687398088</v>
      </c>
      <c r="J62" s="46">
        <v>202.9303517353832</v>
      </c>
      <c r="K62" s="41">
        <f t="shared" si="8"/>
        <v>0</v>
      </c>
      <c r="L62" s="41">
        <f t="shared" si="9"/>
        <v>0</v>
      </c>
      <c r="M62" s="41"/>
      <c r="N62" s="41"/>
      <c r="O62" s="41"/>
      <c r="P62" s="41"/>
    </row>
    <row r="63" spans="2:16" ht="15" customHeight="1">
      <c r="B63" s="42" t="s">
        <v>75</v>
      </c>
      <c r="C63" s="39">
        <v>11.979967388772421</v>
      </c>
      <c r="D63" s="39">
        <v>8.8190076869322152</v>
      </c>
      <c r="E63" s="45">
        <v>186.33822501747031</v>
      </c>
      <c r="F63" s="45">
        <v>207.13720009317493</v>
      </c>
      <c r="G63" s="39">
        <v>11.646866992778941</v>
      </c>
      <c r="H63" s="39">
        <v>4.1812252504076408</v>
      </c>
      <c r="I63" s="45">
        <v>2.9746098299557415</v>
      </c>
      <c r="J63" s="46">
        <v>225.93990216631724</v>
      </c>
      <c r="K63" s="41">
        <f t="shared" si="8"/>
        <v>0</v>
      </c>
      <c r="L63" s="41">
        <f t="shared" si="9"/>
        <v>0</v>
      </c>
      <c r="M63" s="41"/>
      <c r="N63" s="41"/>
      <c r="O63" s="41"/>
      <c r="P63" s="41"/>
    </row>
    <row r="64" spans="2:16" ht="15" customHeight="1">
      <c r="B64" s="42" t="s">
        <v>22</v>
      </c>
      <c r="C64" s="39">
        <v>11.979967388772421</v>
      </c>
      <c r="D64" s="39">
        <v>8.8190076869322152</v>
      </c>
      <c r="E64" s="45">
        <v>182.62753319357091</v>
      </c>
      <c r="F64" s="45">
        <v>203.42650826927556</v>
      </c>
      <c r="G64" s="39">
        <v>11.646866992778941</v>
      </c>
      <c r="H64" s="39">
        <v>4.0368040996971812</v>
      </c>
      <c r="I64" s="45">
        <v>2.7649662240857209</v>
      </c>
      <c r="J64" s="46">
        <v>221.8751455858374</v>
      </c>
      <c r="K64" s="41">
        <f t="shared" si="8"/>
        <v>0</v>
      </c>
      <c r="L64" s="41">
        <f t="shared" si="9"/>
        <v>0</v>
      </c>
      <c r="M64" s="41"/>
      <c r="N64" s="41"/>
      <c r="O64" s="41"/>
      <c r="P64" s="41"/>
    </row>
    <row r="65" spans="2:16" ht="15" customHeight="1">
      <c r="B65" s="42" t="s">
        <v>76</v>
      </c>
      <c r="C65" s="39">
        <v>11.979967388772421</v>
      </c>
      <c r="D65" s="39">
        <v>8.8190076869322152</v>
      </c>
      <c r="E65" s="45">
        <v>182.44118332168645</v>
      </c>
      <c r="F65" s="45">
        <v>203.2401583973911</v>
      </c>
      <c r="G65" s="39">
        <v>11.646866992778941</v>
      </c>
      <c r="H65" s="39">
        <v>2.9583042161658515</v>
      </c>
      <c r="I65" s="45">
        <v>2.8208711856510598</v>
      </c>
      <c r="J65" s="46">
        <v>220.66620079198694</v>
      </c>
      <c r="K65" s="41">
        <f t="shared" si="8"/>
        <v>0</v>
      </c>
      <c r="L65" s="41">
        <f t="shared" si="9"/>
        <v>0</v>
      </c>
      <c r="M65" s="41"/>
      <c r="N65" s="41"/>
      <c r="O65" s="41"/>
      <c r="P65" s="41"/>
    </row>
    <row r="66" spans="2:16" ht="15" customHeight="1">
      <c r="B66" s="42" t="s">
        <v>77</v>
      </c>
      <c r="C66" s="39">
        <v>11.979967388772421</v>
      </c>
      <c r="D66" s="39">
        <v>8.8190076869322152</v>
      </c>
      <c r="E66" s="45">
        <v>181.68879571395294</v>
      </c>
      <c r="F66" s="45">
        <v>202.48777078965756</v>
      </c>
      <c r="G66" s="39">
        <v>11.646866992778941</v>
      </c>
      <c r="H66" s="39">
        <v>2.8045655718611693</v>
      </c>
      <c r="I66" s="45">
        <v>2.7905893314698345</v>
      </c>
      <c r="J66" s="46">
        <v>219.72979268576751</v>
      </c>
      <c r="K66" s="41">
        <f t="shared" si="8"/>
        <v>0</v>
      </c>
      <c r="L66" s="41">
        <f t="shared" si="9"/>
        <v>0</v>
      </c>
      <c r="M66" s="41"/>
      <c r="N66" s="41"/>
      <c r="O66" s="41"/>
      <c r="P66" s="41"/>
    </row>
    <row r="67" spans="2:16" ht="15" customHeight="1">
      <c r="B67" s="42" t="s">
        <v>78</v>
      </c>
      <c r="C67" s="39">
        <v>11.979967388772421</v>
      </c>
      <c r="D67" s="39">
        <v>8.8190076869322152</v>
      </c>
      <c r="E67" s="45">
        <v>181.74935942231537</v>
      </c>
      <c r="F67" s="45">
        <v>202.54833449802004</v>
      </c>
      <c r="G67" s="39">
        <v>11.646866992778941</v>
      </c>
      <c r="H67" s="39">
        <v>6.750524109014675</v>
      </c>
      <c r="I67" s="45">
        <v>2.3945958537153507</v>
      </c>
      <c r="J67" s="46">
        <v>223.34032145352901</v>
      </c>
      <c r="K67" s="41">
        <f t="shared" si="8"/>
        <v>0</v>
      </c>
      <c r="L67" s="41">
        <f t="shared" si="9"/>
        <v>0</v>
      </c>
      <c r="M67" s="41"/>
      <c r="N67" s="41"/>
      <c r="O67" s="41"/>
      <c r="P67" s="41"/>
    </row>
    <row r="68" spans="2:16" ht="15" customHeight="1">
      <c r="B68" s="42" t="s">
        <v>17</v>
      </c>
      <c r="C68" s="39">
        <v>11.979967388772421</v>
      </c>
      <c r="D68" s="39">
        <v>8.8190076869322152</v>
      </c>
      <c r="E68" s="45">
        <v>191.23223852783602</v>
      </c>
      <c r="F68" s="45">
        <v>212.03121360354064</v>
      </c>
      <c r="G68" s="39">
        <v>11.646866992778941</v>
      </c>
      <c r="H68" s="39">
        <v>4.1183321686466341</v>
      </c>
      <c r="I68" s="45">
        <v>2.8208711856510598</v>
      </c>
      <c r="J68" s="46">
        <v>230.61728395061726</v>
      </c>
      <c r="K68" s="41">
        <f t="shared" si="8"/>
        <v>0</v>
      </c>
      <c r="L68" s="41">
        <f t="shared" si="9"/>
        <v>0</v>
      </c>
      <c r="M68" s="41"/>
      <c r="N68" s="41"/>
      <c r="O68" s="41"/>
      <c r="P68" s="41"/>
    </row>
    <row r="69" spans="2:16" ht="15" customHeight="1">
      <c r="B69" s="42" t="s">
        <v>18</v>
      </c>
      <c r="C69" s="39">
        <v>11.979967388772421</v>
      </c>
      <c r="D69" s="39">
        <v>8.8190076869322152</v>
      </c>
      <c r="E69" s="45">
        <v>193.99021663172607</v>
      </c>
      <c r="F69" s="45">
        <v>214.78919170743069</v>
      </c>
      <c r="G69" s="39">
        <v>11.646866992778941</v>
      </c>
      <c r="H69" s="39">
        <v>2.2594921965991146</v>
      </c>
      <c r="I69" s="45">
        <v>3.8481248544141629</v>
      </c>
      <c r="J69" s="46">
        <v>232.54367575122291</v>
      </c>
      <c r="K69" s="41">
        <f t="shared" si="8"/>
        <v>0</v>
      </c>
      <c r="L69" s="41">
        <f t="shared" si="9"/>
        <v>0</v>
      </c>
      <c r="M69" s="41"/>
      <c r="N69" s="41"/>
      <c r="O69" s="41"/>
      <c r="P69" s="41"/>
    </row>
    <row r="70" spans="2:16" ht="15" customHeight="1">
      <c r="B70" s="42" t="s">
        <v>7</v>
      </c>
      <c r="C70" s="39">
        <v>11.979967388772421</v>
      </c>
      <c r="D70" s="39">
        <v>8.8190076869322152</v>
      </c>
      <c r="E70" s="45">
        <v>208.52783601211274</v>
      </c>
      <c r="F70" s="45">
        <v>229.32681108781736</v>
      </c>
      <c r="G70" s="39">
        <v>11.646866992778941</v>
      </c>
      <c r="H70" s="39">
        <v>2.5227113906359184</v>
      </c>
      <c r="I70" s="45">
        <v>2.3200559049615652</v>
      </c>
      <c r="J70" s="46">
        <v>245.8164453761938</v>
      </c>
      <c r="K70" s="41">
        <f t="shared" si="8"/>
        <v>0</v>
      </c>
      <c r="L70" s="41">
        <f t="shared" si="9"/>
        <v>0</v>
      </c>
      <c r="M70" s="41"/>
      <c r="N70" s="41"/>
      <c r="O70" s="41"/>
      <c r="P70" s="41"/>
    </row>
    <row r="71" spans="2:16" ht="15" customHeight="1">
      <c r="B71" s="42" t="s">
        <v>6</v>
      </c>
      <c r="C71" s="39">
        <v>11.979967388772421</v>
      </c>
      <c r="D71" s="39">
        <v>8.8190076869322152</v>
      </c>
      <c r="E71" s="45">
        <v>208.77009084556255</v>
      </c>
      <c r="F71" s="45">
        <v>229.56906592126717</v>
      </c>
      <c r="G71" s="39">
        <v>11.646866992778941</v>
      </c>
      <c r="H71" s="39">
        <v>2.9140461215932913</v>
      </c>
      <c r="I71" s="45">
        <v>2.3549965059399018</v>
      </c>
      <c r="J71" s="46">
        <v>246.4849755415793</v>
      </c>
      <c r="K71" s="41">
        <f t="shared" si="8"/>
        <v>0</v>
      </c>
      <c r="L71" s="41">
        <f t="shared" si="9"/>
        <v>0</v>
      </c>
      <c r="M71" s="41"/>
      <c r="N71" s="41"/>
      <c r="O71" s="41"/>
      <c r="P71" s="41"/>
    </row>
    <row r="72" spans="2:16" ht="15" customHeight="1">
      <c r="B72" s="42" t="s">
        <v>5</v>
      </c>
      <c r="C72" s="39">
        <v>11.979967388772421</v>
      </c>
      <c r="D72" s="39">
        <v>8.8190076869322152</v>
      </c>
      <c r="E72" s="45">
        <v>219.60167714884693</v>
      </c>
      <c r="F72" s="45">
        <v>240.40065222455161</v>
      </c>
      <c r="G72" s="39">
        <v>11.646866992778941</v>
      </c>
      <c r="H72" s="39">
        <v>4.7775448404379226</v>
      </c>
      <c r="I72" s="45">
        <v>8.7724202189610985</v>
      </c>
      <c r="J72" s="46">
        <v>265.59748427672957</v>
      </c>
      <c r="K72" s="41">
        <f t="shared" si="8"/>
        <v>0</v>
      </c>
      <c r="L72" s="41">
        <f t="shared" si="9"/>
        <v>0</v>
      </c>
      <c r="M72" s="41"/>
      <c r="N72" s="41"/>
      <c r="O72" s="41"/>
      <c r="P72" s="41"/>
    </row>
    <row r="73" spans="2:16" ht="15" customHeight="1">
      <c r="B73" s="36">
        <v>1973</v>
      </c>
      <c r="C73" s="37"/>
      <c r="D73" s="37"/>
      <c r="E73" s="38"/>
      <c r="F73" s="38"/>
      <c r="G73" s="39"/>
      <c r="H73" s="39"/>
      <c r="I73" s="45"/>
      <c r="J73" s="40"/>
      <c r="K73" s="41"/>
      <c r="L73" s="41"/>
      <c r="M73" s="41"/>
      <c r="N73" s="41"/>
      <c r="O73" s="41"/>
      <c r="P73" s="41"/>
    </row>
    <row r="74" spans="2:16" ht="15" customHeight="1">
      <c r="B74" s="42" t="s">
        <v>72</v>
      </c>
      <c r="C74" s="39">
        <v>11.979967388772421</v>
      </c>
      <c r="D74" s="39">
        <v>8.8190076869322152</v>
      </c>
      <c r="E74" s="45">
        <v>219.26391800605637</v>
      </c>
      <c r="F74" s="45">
        <v>240.06289308176099</v>
      </c>
      <c r="G74" s="39">
        <v>11.646866992778941</v>
      </c>
      <c r="H74" s="39">
        <v>0.90379687863964586</v>
      </c>
      <c r="I74" s="45">
        <v>9.1078499883531325</v>
      </c>
      <c r="J74" s="46">
        <v>261.72140694153273</v>
      </c>
      <c r="K74" s="41">
        <f t="shared" ref="K74:K85" si="10">J74-(F74+G74+H74+I74)</f>
        <v>0</v>
      </c>
      <c r="L74" s="41">
        <f t="shared" ref="L74:L85" si="11">F74-(C74+D74+E74)</f>
        <v>0</v>
      </c>
      <c r="M74" s="41"/>
      <c r="N74" s="41"/>
      <c r="O74" s="41"/>
      <c r="P74" s="41"/>
    </row>
    <row r="75" spans="2:16" ht="15" customHeight="1">
      <c r="B75" s="42" t="s">
        <v>74</v>
      </c>
      <c r="C75" s="39">
        <v>11.979967388772421</v>
      </c>
      <c r="D75" s="39">
        <v>8.8190076869322152</v>
      </c>
      <c r="E75" s="45">
        <v>228.94712322385277</v>
      </c>
      <c r="F75" s="45">
        <v>249.74609829955739</v>
      </c>
      <c r="G75" s="39">
        <v>11.646866992778941</v>
      </c>
      <c r="H75" s="39">
        <v>0.94572559981365012</v>
      </c>
      <c r="I75" s="45">
        <v>7.6869322152341022</v>
      </c>
      <c r="J75" s="46">
        <v>270.02562310738409</v>
      </c>
      <c r="K75" s="41">
        <f t="shared" si="10"/>
        <v>0</v>
      </c>
      <c r="L75" s="41">
        <f t="shared" si="11"/>
        <v>0</v>
      </c>
      <c r="M75" s="41"/>
      <c r="N75" s="41"/>
      <c r="O75" s="41"/>
      <c r="P75" s="41"/>
    </row>
    <row r="76" spans="2:16" ht="15" customHeight="1">
      <c r="B76" s="42" t="s">
        <v>75</v>
      </c>
      <c r="C76" s="39">
        <v>11.979967388772421</v>
      </c>
      <c r="D76" s="39">
        <v>8.8190076869322152</v>
      </c>
      <c r="E76" s="45">
        <v>232.37130211972979</v>
      </c>
      <c r="F76" s="45">
        <v>253.17027719543441</v>
      </c>
      <c r="G76" s="39">
        <v>11.646866992778941</v>
      </c>
      <c r="H76" s="39">
        <v>0.82925692988586075</v>
      </c>
      <c r="I76" s="45">
        <v>9.5061728395061724</v>
      </c>
      <c r="J76" s="46">
        <v>275.1525739576054</v>
      </c>
      <c r="K76" s="41">
        <f t="shared" si="10"/>
        <v>0</v>
      </c>
      <c r="L76" s="41">
        <f t="shared" si="11"/>
        <v>0</v>
      </c>
      <c r="M76" s="41"/>
      <c r="N76" s="41"/>
      <c r="O76" s="41"/>
      <c r="P76" s="41"/>
    </row>
    <row r="77" spans="2:16" ht="15" customHeight="1">
      <c r="B77" s="42" t="s">
        <v>22</v>
      </c>
      <c r="C77" s="39">
        <v>11.979967388772421</v>
      </c>
      <c r="D77" s="39">
        <v>8.8190076869322152</v>
      </c>
      <c r="E77" s="45">
        <v>249.62730025623108</v>
      </c>
      <c r="F77" s="45">
        <v>270.42627533193576</v>
      </c>
      <c r="G77" s="39">
        <v>11.646866992778941</v>
      </c>
      <c r="H77" s="39">
        <v>0.8548800372699743</v>
      </c>
      <c r="I77" s="45">
        <v>9.3920335429769377</v>
      </c>
      <c r="J77" s="46">
        <v>292.32005590496152</v>
      </c>
      <c r="K77" s="41">
        <f t="shared" si="10"/>
        <v>0</v>
      </c>
      <c r="L77" s="41">
        <f t="shared" si="11"/>
        <v>0</v>
      </c>
      <c r="M77" s="41"/>
      <c r="N77" s="41"/>
      <c r="O77" s="41"/>
      <c r="P77" s="41"/>
    </row>
    <row r="78" spans="2:16" ht="15" customHeight="1">
      <c r="B78" s="42" t="s">
        <v>76</v>
      </c>
      <c r="C78" s="39">
        <v>11.979967388772421</v>
      </c>
      <c r="D78" s="39">
        <v>8.8190076869322152</v>
      </c>
      <c r="E78" s="45">
        <v>246.99510831586304</v>
      </c>
      <c r="F78" s="45">
        <v>267.79408339156765</v>
      </c>
      <c r="G78" s="39">
        <v>11.646866992778941</v>
      </c>
      <c r="H78" s="39">
        <v>0.91311437223386904</v>
      </c>
      <c r="I78" s="45">
        <v>8.4463079431632888</v>
      </c>
      <c r="J78" s="46">
        <v>288.80037269974378</v>
      </c>
      <c r="K78" s="41">
        <f t="shared" si="10"/>
        <v>0</v>
      </c>
      <c r="L78" s="41">
        <f t="shared" si="11"/>
        <v>0</v>
      </c>
      <c r="M78" s="41"/>
      <c r="N78" s="41"/>
      <c r="O78" s="41"/>
      <c r="P78" s="41"/>
    </row>
    <row r="79" spans="2:16" ht="15" customHeight="1">
      <c r="B79" s="42" t="s">
        <v>77</v>
      </c>
      <c r="C79" s="39">
        <v>11.979967388772421</v>
      </c>
      <c r="D79" s="39">
        <v>8.8190076869322152</v>
      </c>
      <c r="E79" s="45">
        <v>237.87095271372002</v>
      </c>
      <c r="F79" s="45">
        <v>258.66992778942461</v>
      </c>
      <c r="G79" s="39">
        <v>11.646866992778941</v>
      </c>
      <c r="H79" s="39">
        <v>0.96203121360354071</v>
      </c>
      <c r="I79" s="45">
        <v>10.095504309340788</v>
      </c>
      <c r="J79" s="46">
        <v>281.37433030514791</v>
      </c>
      <c r="K79" s="41">
        <f t="shared" si="10"/>
        <v>0</v>
      </c>
      <c r="L79" s="41">
        <f t="shared" si="11"/>
        <v>0</v>
      </c>
      <c r="M79" s="41"/>
      <c r="N79" s="41"/>
      <c r="O79" s="41"/>
      <c r="P79" s="41"/>
    </row>
    <row r="80" spans="2:16" ht="15" customHeight="1">
      <c r="B80" s="42" t="s">
        <v>78</v>
      </c>
      <c r="C80" s="39">
        <v>11.979967388772421</v>
      </c>
      <c r="D80" s="39">
        <v>8.8190076869322152</v>
      </c>
      <c r="E80" s="45">
        <v>236.10761705101328</v>
      </c>
      <c r="F80" s="45">
        <v>256.9065921267179</v>
      </c>
      <c r="G80" s="39">
        <v>11.646866992778941</v>
      </c>
      <c r="H80" s="39">
        <v>0.8781737712555322</v>
      </c>
      <c r="I80" s="45">
        <v>10.093174935942232</v>
      </c>
      <c r="J80" s="46">
        <v>279.5248078266946</v>
      </c>
      <c r="K80" s="41">
        <f t="shared" si="10"/>
        <v>0</v>
      </c>
      <c r="L80" s="41">
        <f t="shared" si="11"/>
        <v>0</v>
      </c>
      <c r="M80" s="41"/>
      <c r="N80" s="41"/>
      <c r="O80" s="41"/>
      <c r="P80" s="41"/>
    </row>
    <row r="81" spans="2:16" ht="15" customHeight="1">
      <c r="B81" s="42" t="s">
        <v>17</v>
      </c>
      <c r="C81" s="39">
        <v>11.979967388772421</v>
      </c>
      <c r="D81" s="39">
        <v>8.8190076869322152</v>
      </c>
      <c r="E81" s="45">
        <v>236.50128115536918</v>
      </c>
      <c r="F81" s="45">
        <v>257.30025623107383</v>
      </c>
      <c r="G81" s="39">
        <v>11.646866992778941</v>
      </c>
      <c r="H81" s="39">
        <v>0.82925692988586075</v>
      </c>
      <c r="I81" s="45">
        <v>10.386675984160259</v>
      </c>
      <c r="J81" s="46">
        <v>280.16305613789888</v>
      </c>
      <c r="K81" s="41">
        <f t="shared" si="10"/>
        <v>0</v>
      </c>
      <c r="L81" s="41">
        <f t="shared" si="11"/>
        <v>0</v>
      </c>
      <c r="M81" s="41"/>
      <c r="N81" s="41"/>
      <c r="O81" s="41"/>
      <c r="P81" s="41"/>
    </row>
    <row r="82" spans="2:16" ht="15" customHeight="1">
      <c r="B82" s="42" t="s">
        <v>18</v>
      </c>
      <c r="C82" s="39">
        <v>11.979967388772421</v>
      </c>
      <c r="D82" s="39">
        <v>8.8190076869322152</v>
      </c>
      <c r="E82" s="45">
        <v>229.54810156068018</v>
      </c>
      <c r="F82" s="45">
        <v>250.3470766363848</v>
      </c>
      <c r="G82" s="39">
        <v>11.646866992778941</v>
      </c>
      <c r="H82" s="39">
        <v>0.61262520382017238</v>
      </c>
      <c r="I82" s="45">
        <v>9.9673887724202181</v>
      </c>
      <c r="J82" s="46">
        <v>272.57395760540413</v>
      </c>
      <c r="K82" s="41">
        <f t="shared" si="10"/>
        <v>0</v>
      </c>
      <c r="L82" s="41">
        <f t="shared" si="11"/>
        <v>0</v>
      </c>
      <c r="M82" s="41"/>
      <c r="N82" s="41"/>
      <c r="O82" s="41"/>
      <c r="P82" s="41"/>
    </row>
    <row r="83" spans="2:16" ht="15" customHeight="1">
      <c r="B83" s="42" t="s">
        <v>7</v>
      </c>
      <c r="C83" s="39">
        <v>11.979967388772421</v>
      </c>
      <c r="D83" s="39">
        <v>8.8190076869322152</v>
      </c>
      <c r="E83" s="45">
        <v>249.93943629163755</v>
      </c>
      <c r="F83" s="45">
        <v>270.73841136734217</v>
      </c>
      <c r="G83" s="39">
        <v>11.646866992778941</v>
      </c>
      <c r="H83" s="39">
        <v>0.54274400186349869</v>
      </c>
      <c r="I83" s="45">
        <v>9.6226415094339632</v>
      </c>
      <c r="J83" s="46">
        <v>292.55066387141858</v>
      </c>
      <c r="K83" s="41">
        <f t="shared" si="10"/>
        <v>0</v>
      </c>
      <c r="L83" s="41">
        <f t="shared" si="11"/>
        <v>0</v>
      </c>
      <c r="M83" s="41"/>
      <c r="N83" s="41"/>
      <c r="O83" s="41"/>
      <c r="P83" s="41"/>
    </row>
    <row r="84" spans="2:16" ht="15" customHeight="1">
      <c r="B84" s="42" t="s">
        <v>6</v>
      </c>
      <c r="C84" s="39">
        <v>11.979967388772421</v>
      </c>
      <c r="D84" s="39">
        <v>8.8190076869322152</v>
      </c>
      <c r="E84" s="45">
        <v>252.31772653156301</v>
      </c>
      <c r="F84" s="45">
        <v>273.11670160726766</v>
      </c>
      <c r="G84" s="39">
        <v>11.646866992778941</v>
      </c>
      <c r="H84" s="39">
        <v>0.5800139762403913</v>
      </c>
      <c r="I84" s="45">
        <v>9.3105054740274866</v>
      </c>
      <c r="J84" s="46">
        <v>294.65408805031444</v>
      </c>
      <c r="K84" s="41">
        <f t="shared" si="10"/>
        <v>0</v>
      </c>
      <c r="L84" s="41">
        <f t="shared" si="11"/>
        <v>0</v>
      </c>
      <c r="M84" s="41"/>
      <c r="N84" s="41"/>
      <c r="O84" s="41"/>
      <c r="P84" s="41"/>
    </row>
    <row r="85" spans="2:16" ht="15" customHeight="1">
      <c r="B85" s="42" t="s">
        <v>5</v>
      </c>
      <c r="C85" s="39">
        <v>11.979967388772421</v>
      </c>
      <c r="D85" s="39">
        <v>8.8190076869322152</v>
      </c>
      <c r="E85" s="45">
        <v>253.71302119729793</v>
      </c>
      <c r="F85" s="45">
        <v>274.51199627300252</v>
      </c>
      <c r="G85" s="39">
        <v>11.646866992778941</v>
      </c>
      <c r="H85" s="39">
        <v>0.54041462846494293</v>
      </c>
      <c r="I85" s="45">
        <v>14.411833216864663</v>
      </c>
      <c r="J85" s="46">
        <v>301.11111111111114</v>
      </c>
      <c r="K85" s="41">
        <f t="shared" si="10"/>
        <v>0</v>
      </c>
      <c r="L85" s="41">
        <f t="shared" si="11"/>
        <v>0</v>
      </c>
      <c r="M85" s="41"/>
      <c r="N85" s="41"/>
      <c r="O85" s="41"/>
      <c r="P85" s="41"/>
    </row>
    <row r="86" spans="2:16" ht="15" customHeight="1">
      <c r="B86" s="36">
        <v>1974</v>
      </c>
      <c r="C86" s="37"/>
      <c r="D86" s="37"/>
      <c r="E86" s="38"/>
      <c r="F86" s="38"/>
      <c r="G86" s="39"/>
      <c r="H86" s="39"/>
      <c r="I86" s="45"/>
      <c r="J86" s="40"/>
      <c r="K86" s="41"/>
      <c r="L86" s="41"/>
      <c r="M86" s="41"/>
      <c r="N86" s="41"/>
      <c r="O86" s="41"/>
      <c r="P86" s="41"/>
    </row>
    <row r="87" spans="2:16" ht="15" customHeight="1">
      <c r="B87" s="42" t="s">
        <v>72</v>
      </c>
      <c r="C87" s="39">
        <v>11.979967388772421</v>
      </c>
      <c r="D87" s="39">
        <v>8.8190076869322152</v>
      </c>
      <c r="E87" s="45">
        <v>264.71232238527836</v>
      </c>
      <c r="F87" s="45">
        <v>285.51129746098297</v>
      </c>
      <c r="G87" s="39">
        <v>11.646866992778941</v>
      </c>
      <c r="H87" s="39">
        <v>0.55206149545772187</v>
      </c>
      <c r="I87" s="45">
        <v>12.506405776846028</v>
      </c>
      <c r="J87" s="46">
        <v>310.21663172606566</v>
      </c>
      <c r="K87" s="41">
        <f t="shared" ref="K87:K98" si="12">J87-(F87+G87+H87+I87)</f>
        <v>0</v>
      </c>
      <c r="L87" s="41">
        <f t="shared" ref="L87:L98" si="13">F87-(C87+D87+E87)</f>
        <v>0</v>
      </c>
      <c r="M87" s="41"/>
      <c r="N87" s="41"/>
      <c r="O87" s="41"/>
      <c r="P87" s="41"/>
    </row>
    <row r="88" spans="2:16" ht="15" customHeight="1">
      <c r="B88" s="42" t="s">
        <v>74</v>
      </c>
      <c r="C88" s="39">
        <v>11.979967388772421</v>
      </c>
      <c r="D88" s="39">
        <v>8.8190076869322152</v>
      </c>
      <c r="E88" s="45">
        <v>263.68273934311668</v>
      </c>
      <c r="F88" s="45">
        <v>284.48171441882135</v>
      </c>
      <c r="G88" s="39">
        <v>11.646866992778941</v>
      </c>
      <c r="H88" s="39">
        <v>0.52410901467505244</v>
      </c>
      <c r="I88" s="45">
        <v>12.450500815280689</v>
      </c>
      <c r="J88" s="46">
        <v>309.10319124155603</v>
      </c>
      <c r="K88" s="41">
        <f t="shared" si="12"/>
        <v>0</v>
      </c>
      <c r="L88" s="41">
        <f t="shared" si="13"/>
        <v>0</v>
      </c>
      <c r="M88" s="41"/>
      <c r="N88" s="41"/>
      <c r="O88" s="41"/>
      <c r="P88" s="41"/>
    </row>
    <row r="89" spans="2:16" ht="15" customHeight="1">
      <c r="B89" s="42" t="s">
        <v>75</v>
      </c>
      <c r="C89" s="39">
        <v>11.979967388772421</v>
      </c>
      <c r="D89" s="39">
        <v>8.8190076869322152</v>
      </c>
      <c r="E89" s="45">
        <v>268.02469135802465</v>
      </c>
      <c r="F89" s="45">
        <v>288.82366643372927</v>
      </c>
      <c r="G89" s="39">
        <v>11.646866992778941</v>
      </c>
      <c r="H89" s="39">
        <v>0.30048916841369666</v>
      </c>
      <c r="I89" s="45">
        <v>14.251106452364313</v>
      </c>
      <c r="J89" s="46">
        <v>315.02212904728628</v>
      </c>
      <c r="K89" s="41">
        <f t="shared" si="12"/>
        <v>0</v>
      </c>
      <c r="L89" s="41">
        <f t="shared" si="13"/>
        <v>0</v>
      </c>
      <c r="M89" s="41"/>
      <c r="N89" s="41"/>
      <c r="O89" s="41"/>
      <c r="P89" s="41"/>
    </row>
    <row r="90" spans="2:16" ht="15" customHeight="1">
      <c r="B90" s="42" t="s">
        <v>22</v>
      </c>
      <c r="C90" s="39">
        <v>11.979967388772421</v>
      </c>
      <c r="D90" s="39">
        <v>8.8190076869322152</v>
      </c>
      <c r="E90" s="45">
        <v>279.35476356860005</v>
      </c>
      <c r="F90" s="45">
        <v>300.15373864430467</v>
      </c>
      <c r="G90" s="39">
        <v>11.646866992778941</v>
      </c>
      <c r="H90" s="39">
        <v>0.34707663638481245</v>
      </c>
      <c r="I90" s="45">
        <v>18.089913813184253</v>
      </c>
      <c r="J90" s="46">
        <v>330.23759608665267</v>
      </c>
      <c r="K90" s="41">
        <f t="shared" si="12"/>
        <v>0</v>
      </c>
      <c r="L90" s="41">
        <f t="shared" si="13"/>
        <v>0</v>
      </c>
      <c r="M90" s="41"/>
      <c r="N90" s="41"/>
      <c r="O90" s="41"/>
      <c r="P90" s="41"/>
    </row>
    <row r="91" spans="2:16" ht="15" customHeight="1">
      <c r="B91" s="42" t="s">
        <v>76</v>
      </c>
      <c r="C91" s="39">
        <v>11.979967388772421</v>
      </c>
      <c r="D91" s="39">
        <v>8.8190076869322152</v>
      </c>
      <c r="E91" s="45">
        <v>277.37013743303055</v>
      </c>
      <c r="F91" s="45">
        <v>298.16911250873517</v>
      </c>
      <c r="G91" s="39">
        <v>11.646866992778941</v>
      </c>
      <c r="H91" s="39">
        <v>0.13277428371767994</v>
      </c>
      <c r="I91" s="45">
        <v>13.752620545073373</v>
      </c>
      <c r="J91" s="46">
        <v>323.70137433030516</v>
      </c>
      <c r="K91" s="41">
        <f t="shared" si="12"/>
        <v>0</v>
      </c>
      <c r="L91" s="41">
        <f t="shared" si="13"/>
        <v>0</v>
      </c>
      <c r="M91" s="41"/>
      <c r="N91" s="41"/>
      <c r="O91" s="41"/>
      <c r="P91" s="41"/>
    </row>
    <row r="92" spans="2:16" ht="15" customHeight="1">
      <c r="B92" s="42" t="s">
        <v>77</v>
      </c>
      <c r="C92" s="39">
        <v>11.979967388772421</v>
      </c>
      <c r="D92" s="39">
        <v>8.8190076869322152</v>
      </c>
      <c r="E92" s="45">
        <v>270.65921267179124</v>
      </c>
      <c r="F92" s="45">
        <v>291.45818774749591</v>
      </c>
      <c r="G92" s="39">
        <v>11.646866992778941</v>
      </c>
      <c r="H92" s="39">
        <v>0.17470300489168411</v>
      </c>
      <c r="I92" s="45">
        <v>13.00256231073841</v>
      </c>
      <c r="J92" s="46">
        <v>316.28232005590496</v>
      </c>
      <c r="K92" s="41">
        <f t="shared" si="12"/>
        <v>0</v>
      </c>
      <c r="L92" s="41">
        <f t="shared" si="13"/>
        <v>0</v>
      </c>
      <c r="M92" s="41"/>
      <c r="N92" s="41"/>
      <c r="O92" s="41"/>
      <c r="P92" s="41"/>
    </row>
    <row r="93" spans="2:16" ht="15" customHeight="1">
      <c r="B93" s="42" t="s">
        <v>78</v>
      </c>
      <c r="C93" s="39">
        <v>11.979967388772421</v>
      </c>
      <c r="D93" s="39">
        <v>8.8190076869322152</v>
      </c>
      <c r="E93" s="45">
        <v>275.43908688562777</v>
      </c>
      <c r="F93" s="45">
        <v>296.23806196133239</v>
      </c>
      <c r="G93" s="39">
        <v>11.646866992778941</v>
      </c>
      <c r="H93" s="39">
        <v>0.10482180293501048</v>
      </c>
      <c r="I93" s="45">
        <v>18.327509899836944</v>
      </c>
      <c r="J93" s="46">
        <v>326.31726065688332</v>
      </c>
      <c r="K93" s="41">
        <f t="shared" si="12"/>
        <v>0</v>
      </c>
      <c r="L93" s="41">
        <f t="shared" si="13"/>
        <v>0</v>
      </c>
      <c r="M93" s="41"/>
      <c r="N93" s="41"/>
      <c r="O93" s="41"/>
      <c r="P93" s="41"/>
    </row>
    <row r="94" spans="2:16" ht="15" customHeight="1">
      <c r="B94" s="42" t="s">
        <v>17</v>
      </c>
      <c r="C94" s="39">
        <v>11.979967388772421</v>
      </c>
      <c r="D94" s="39">
        <v>8.8190076869322152</v>
      </c>
      <c r="E94" s="45">
        <v>280.49382716049382</v>
      </c>
      <c r="F94" s="45">
        <v>301.29280223619844</v>
      </c>
      <c r="G94" s="39">
        <v>11.646866992778941</v>
      </c>
      <c r="H94" s="39">
        <v>2.5623107384113674E-2</v>
      </c>
      <c r="I94" s="45">
        <v>20.682506405776845</v>
      </c>
      <c r="J94" s="46">
        <v>333.64779874213838</v>
      </c>
      <c r="K94" s="41">
        <f t="shared" si="12"/>
        <v>0</v>
      </c>
      <c r="L94" s="41">
        <f t="shared" si="13"/>
        <v>0</v>
      </c>
      <c r="M94" s="41"/>
      <c r="N94" s="41"/>
      <c r="O94" s="41"/>
      <c r="P94" s="41"/>
    </row>
    <row r="95" spans="2:16" ht="15" customHeight="1">
      <c r="B95" s="42" t="s">
        <v>18</v>
      </c>
      <c r="C95" s="39">
        <v>11.979967388772421</v>
      </c>
      <c r="D95" s="39">
        <v>8.8190076869322152</v>
      </c>
      <c r="E95" s="45">
        <v>281.69578383414859</v>
      </c>
      <c r="F95" s="45">
        <v>302.49475890985326</v>
      </c>
      <c r="G95" s="39">
        <v>11.646866992778941</v>
      </c>
      <c r="H95" s="39">
        <v>6.5222455159562071E-2</v>
      </c>
      <c r="I95" s="45">
        <v>18.823666433729326</v>
      </c>
      <c r="J95" s="46">
        <v>333.03051479152106</v>
      </c>
      <c r="K95" s="41">
        <f t="shared" si="12"/>
        <v>0</v>
      </c>
      <c r="L95" s="41">
        <f t="shared" si="13"/>
        <v>0</v>
      </c>
      <c r="M95" s="41"/>
      <c r="N95" s="41"/>
      <c r="O95" s="41"/>
      <c r="P95" s="41"/>
    </row>
    <row r="96" spans="2:16" ht="15" customHeight="1">
      <c r="B96" s="42" t="s">
        <v>7</v>
      </c>
      <c r="C96" s="39">
        <v>11.979967388772421</v>
      </c>
      <c r="D96" s="39">
        <v>8.8190076869322152</v>
      </c>
      <c r="E96" s="45">
        <v>293.45213137665968</v>
      </c>
      <c r="F96" s="45">
        <v>314.2511064523643</v>
      </c>
      <c r="G96" s="39">
        <v>11.646866992778941</v>
      </c>
      <c r="H96" s="39">
        <v>0.121127416724901</v>
      </c>
      <c r="I96" s="45">
        <v>11.80293501048218</v>
      </c>
      <c r="J96" s="46">
        <v>337.82203587235034</v>
      </c>
      <c r="K96" s="41">
        <f t="shared" si="12"/>
        <v>0</v>
      </c>
      <c r="L96" s="41">
        <f t="shared" si="13"/>
        <v>0</v>
      </c>
      <c r="M96" s="41"/>
      <c r="N96" s="41"/>
      <c r="O96" s="41"/>
      <c r="P96" s="41"/>
    </row>
    <row r="97" spans="2:16" ht="15" customHeight="1">
      <c r="B97" s="42" t="s">
        <v>6</v>
      </c>
      <c r="C97" s="39">
        <v>11.979967388772421</v>
      </c>
      <c r="D97" s="39">
        <v>8.8190076869322152</v>
      </c>
      <c r="E97" s="45">
        <v>290.72443512695082</v>
      </c>
      <c r="F97" s="45">
        <v>311.5234102026555</v>
      </c>
      <c r="G97" s="39">
        <v>11.646866992778941</v>
      </c>
      <c r="H97" s="39">
        <v>2.5623107384113674E-2</v>
      </c>
      <c r="I97" s="45">
        <v>12.802236198462612</v>
      </c>
      <c r="J97" s="46">
        <v>335.99813650128112</v>
      </c>
      <c r="K97" s="41">
        <f t="shared" si="12"/>
        <v>0</v>
      </c>
      <c r="L97" s="41">
        <f t="shared" si="13"/>
        <v>0</v>
      </c>
      <c r="M97" s="41"/>
      <c r="N97" s="41"/>
      <c r="O97" s="41"/>
      <c r="P97" s="41"/>
    </row>
    <row r="98" spans="2:16" ht="15" customHeight="1">
      <c r="B98" s="42" t="s">
        <v>5</v>
      </c>
      <c r="C98" s="39">
        <v>11.979967388772421</v>
      </c>
      <c r="D98" s="39">
        <v>8.8190076869322152</v>
      </c>
      <c r="E98" s="45">
        <v>283.58257628697879</v>
      </c>
      <c r="F98" s="45">
        <v>304.38155136268341</v>
      </c>
      <c r="G98" s="39">
        <v>11.646866992778941</v>
      </c>
      <c r="H98" s="39">
        <v>0.86885627766130902</v>
      </c>
      <c r="I98" s="45">
        <v>28.213370603307709</v>
      </c>
      <c r="J98" s="46">
        <v>345.11064523643137</v>
      </c>
      <c r="K98" s="41">
        <f t="shared" si="12"/>
        <v>0</v>
      </c>
      <c r="L98" s="41">
        <f t="shared" si="13"/>
        <v>0</v>
      </c>
      <c r="M98" s="41"/>
      <c r="N98" s="41"/>
      <c r="O98" s="41"/>
      <c r="P98" s="41"/>
    </row>
    <row r="99" spans="2:16" ht="15" customHeight="1">
      <c r="B99" s="36">
        <v>1975</v>
      </c>
      <c r="C99" s="37"/>
      <c r="D99" s="37"/>
      <c r="E99" s="38"/>
      <c r="F99" s="38"/>
      <c r="G99" s="39"/>
      <c r="H99" s="39"/>
      <c r="I99" s="45"/>
      <c r="J99" s="40"/>
      <c r="K99" s="41"/>
      <c r="L99" s="41"/>
      <c r="M99" s="41"/>
      <c r="N99" s="41"/>
      <c r="O99" s="41"/>
      <c r="P99" s="41"/>
    </row>
    <row r="100" spans="2:16" ht="15" customHeight="1">
      <c r="B100" s="42" t="s">
        <v>72</v>
      </c>
      <c r="C100" s="39">
        <v>11.979967388772421</v>
      </c>
      <c r="D100" s="39">
        <v>8.8190076869322152</v>
      </c>
      <c r="E100" s="45">
        <v>280.85720941066853</v>
      </c>
      <c r="F100" s="45">
        <v>301.65618448637315</v>
      </c>
      <c r="G100" s="39">
        <v>11.646866992778941</v>
      </c>
      <c r="H100" s="39">
        <v>0.14675052410901465</v>
      </c>
      <c r="I100" s="45">
        <v>22.378290239925459</v>
      </c>
      <c r="J100" s="46">
        <v>335.82809224318657</v>
      </c>
      <c r="K100" s="41">
        <f t="shared" ref="K100:K111" si="14">J100-(F100+G100+H100+I100)</f>
        <v>0</v>
      </c>
      <c r="L100" s="41">
        <f t="shared" ref="L100:L111" si="15">F100-(C100+D100+E100)</f>
        <v>0</v>
      </c>
      <c r="M100" s="41"/>
      <c r="N100" s="41"/>
      <c r="O100" s="41"/>
      <c r="P100" s="41"/>
    </row>
    <row r="101" spans="2:16" ht="15" customHeight="1">
      <c r="B101" s="42" t="s">
        <v>74</v>
      </c>
      <c r="C101" s="39">
        <v>11.979967388772421</v>
      </c>
      <c r="D101" s="39">
        <v>8.8190076869322152</v>
      </c>
      <c r="E101" s="45">
        <v>285.32727696249708</v>
      </c>
      <c r="F101" s="45">
        <v>306.1262520382017</v>
      </c>
      <c r="G101" s="39">
        <v>11.646866992778941</v>
      </c>
      <c r="H101" s="39">
        <v>0.10948054973212205</v>
      </c>
      <c r="I101" s="45">
        <v>21.677148846960169</v>
      </c>
      <c r="J101" s="46">
        <v>339.55974842767296</v>
      </c>
      <c r="K101" s="41">
        <f t="shared" si="14"/>
        <v>0</v>
      </c>
      <c r="L101" s="41">
        <f t="shared" si="15"/>
        <v>0</v>
      </c>
      <c r="M101" s="41"/>
      <c r="N101" s="41"/>
      <c r="O101" s="41"/>
      <c r="P101" s="41"/>
    </row>
    <row r="102" spans="2:16" ht="15" customHeight="1">
      <c r="B102" s="42" t="s">
        <v>75</v>
      </c>
      <c r="C102" s="39">
        <v>11.979967388772421</v>
      </c>
      <c r="D102" s="39">
        <v>8.8190076869322152</v>
      </c>
      <c r="E102" s="45">
        <v>286.5641742371302</v>
      </c>
      <c r="F102" s="45">
        <v>307.36314931283482</v>
      </c>
      <c r="G102" s="39">
        <v>11.646866992778941</v>
      </c>
      <c r="H102" s="39">
        <v>0.4472396925227114</v>
      </c>
      <c r="I102" s="45">
        <v>20.880503144654089</v>
      </c>
      <c r="J102" s="46">
        <v>340.33775914279056</v>
      </c>
      <c r="K102" s="41">
        <f t="shared" si="14"/>
        <v>0</v>
      </c>
      <c r="L102" s="41">
        <f t="shared" si="15"/>
        <v>0</v>
      </c>
      <c r="M102" s="41"/>
      <c r="N102" s="41"/>
      <c r="O102" s="41"/>
      <c r="P102" s="41"/>
    </row>
    <row r="103" spans="2:16" ht="15" customHeight="1">
      <c r="B103" s="42" t="s">
        <v>22</v>
      </c>
      <c r="C103" s="39">
        <v>11.979967388772421</v>
      </c>
      <c r="D103" s="39">
        <v>8.8190076869322152</v>
      </c>
      <c r="E103" s="45">
        <v>295.16655019799674</v>
      </c>
      <c r="F103" s="45">
        <v>315.96552527370136</v>
      </c>
      <c r="G103" s="39">
        <v>11.646866992778941</v>
      </c>
      <c r="H103" s="39">
        <v>0.51013277428371762</v>
      </c>
      <c r="I103" s="45">
        <v>20.472862799906824</v>
      </c>
      <c r="J103" s="46">
        <v>348.59538784067081</v>
      </c>
      <c r="K103" s="41">
        <f t="shared" si="14"/>
        <v>0</v>
      </c>
      <c r="L103" s="41">
        <f t="shared" si="15"/>
        <v>0</v>
      </c>
      <c r="M103" s="41"/>
      <c r="N103" s="41"/>
      <c r="O103" s="41"/>
      <c r="P103" s="41"/>
    </row>
    <row r="104" spans="2:16" ht="15" customHeight="1">
      <c r="B104" s="42" t="s">
        <v>76</v>
      </c>
      <c r="C104" s="39">
        <v>11.979967388772421</v>
      </c>
      <c r="D104" s="39">
        <v>8.8190076869322152</v>
      </c>
      <c r="E104" s="45">
        <v>306.59445609131143</v>
      </c>
      <c r="F104" s="45">
        <v>327.39343116701605</v>
      </c>
      <c r="G104" s="39">
        <v>11.646866992778941</v>
      </c>
      <c r="H104" s="39">
        <v>0.51945026787794091</v>
      </c>
      <c r="I104" s="45">
        <v>19.387374796179824</v>
      </c>
      <c r="J104" s="46">
        <v>358.94712322385277</v>
      </c>
      <c r="K104" s="41">
        <f t="shared" si="14"/>
        <v>0</v>
      </c>
      <c r="L104" s="41">
        <f t="shared" si="15"/>
        <v>0</v>
      </c>
      <c r="M104" s="41"/>
      <c r="N104" s="41"/>
      <c r="O104" s="41"/>
      <c r="P104" s="41"/>
    </row>
    <row r="105" spans="2:16" ht="15" customHeight="1">
      <c r="B105" s="42" t="s">
        <v>77</v>
      </c>
      <c r="C105" s="39">
        <v>11.979967388772421</v>
      </c>
      <c r="D105" s="39">
        <v>8.8213370603307695</v>
      </c>
      <c r="E105" s="45">
        <v>315.85371535057067</v>
      </c>
      <c r="F105" s="45">
        <v>336.65501979967388</v>
      </c>
      <c r="G105" s="39">
        <v>11.646866992778941</v>
      </c>
      <c r="H105" s="39">
        <v>0.44491031912415557</v>
      </c>
      <c r="I105" s="45">
        <v>21.255532261821568</v>
      </c>
      <c r="J105" s="46">
        <v>370.00232937339854</v>
      </c>
      <c r="K105" s="41">
        <f t="shared" si="14"/>
        <v>0</v>
      </c>
      <c r="L105" s="41">
        <f t="shared" si="15"/>
        <v>0</v>
      </c>
      <c r="M105" s="41"/>
      <c r="N105" s="41"/>
      <c r="O105" s="41"/>
      <c r="P105" s="41"/>
    </row>
    <row r="106" spans="2:16" ht="15" customHeight="1">
      <c r="B106" s="42" t="s">
        <v>78</v>
      </c>
      <c r="C106" s="39">
        <v>11.979967388772421</v>
      </c>
      <c r="D106" s="39">
        <v>8.8213370603307695</v>
      </c>
      <c r="E106" s="45">
        <v>335.08269275564868</v>
      </c>
      <c r="F106" s="45">
        <v>355.88399720475189</v>
      </c>
      <c r="G106" s="39">
        <v>11.646866992778941</v>
      </c>
      <c r="H106" s="39">
        <v>0.48916841369671554</v>
      </c>
      <c r="I106" s="45">
        <v>18.921500116468668</v>
      </c>
      <c r="J106" s="46">
        <v>386.94153272769626</v>
      </c>
      <c r="K106" s="41">
        <f t="shared" si="14"/>
        <v>0</v>
      </c>
      <c r="L106" s="41">
        <f t="shared" si="15"/>
        <v>0</v>
      </c>
      <c r="M106" s="41"/>
      <c r="N106" s="41"/>
      <c r="O106" s="41"/>
      <c r="P106" s="41"/>
    </row>
    <row r="107" spans="2:16" ht="15" customHeight="1">
      <c r="B107" s="42" t="s">
        <v>17</v>
      </c>
      <c r="C107" s="39">
        <v>11.979967388772421</v>
      </c>
      <c r="D107" s="39">
        <v>8.8213370603307695</v>
      </c>
      <c r="E107" s="45">
        <v>346.58047985092009</v>
      </c>
      <c r="F107" s="45">
        <v>367.3817843000233</v>
      </c>
      <c r="G107" s="39">
        <v>11.646866992778941</v>
      </c>
      <c r="H107" s="39">
        <v>0.35406475658047987</v>
      </c>
      <c r="I107" s="45">
        <v>21.8704868390403</v>
      </c>
      <c r="J107" s="46">
        <v>401.253202888423</v>
      </c>
      <c r="K107" s="41">
        <f t="shared" si="14"/>
        <v>0</v>
      </c>
      <c r="L107" s="41">
        <f t="shared" si="15"/>
        <v>0</v>
      </c>
      <c r="M107" s="41"/>
      <c r="N107" s="41"/>
      <c r="O107" s="41"/>
      <c r="P107" s="41"/>
    </row>
    <row r="108" spans="2:16" ht="15" customHeight="1">
      <c r="B108" s="42" t="s">
        <v>18</v>
      </c>
      <c r="C108" s="39">
        <v>11.979967388772421</v>
      </c>
      <c r="D108" s="39">
        <v>8.8213370603307695</v>
      </c>
      <c r="E108" s="45">
        <v>369.83461448870253</v>
      </c>
      <c r="F108" s="45">
        <v>390.63591893780568</v>
      </c>
      <c r="G108" s="39">
        <v>11.646866992778941</v>
      </c>
      <c r="H108" s="39">
        <v>0.37037037037037041</v>
      </c>
      <c r="I108" s="45">
        <v>23.73864430468204</v>
      </c>
      <c r="J108" s="46">
        <v>426.39180060563706</v>
      </c>
      <c r="K108" s="41">
        <f t="shared" si="14"/>
        <v>0</v>
      </c>
      <c r="L108" s="41">
        <f t="shared" si="15"/>
        <v>0</v>
      </c>
      <c r="M108" s="41"/>
      <c r="N108" s="41"/>
      <c r="O108" s="41"/>
      <c r="P108" s="41"/>
    </row>
    <row r="109" spans="2:16" ht="15" customHeight="1">
      <c r="B109" s="42" t="s">
        <v>7</v>
      </c>
      <c r="C109" s="39">
        <v>11.979967388772421</v>
      </c>
      <c r="D109" s="39">
        <v>8.8213370603307695</v>
      </c>
      <c r="E109" s="45">
        <v>384.26508269275564</v>
      </c>
      <c r="F109" s="45">
        <v>405.0663871418588</v>
      </c>
      <c r="G109" s="39">
        <v>11.646866992778941</v>
      </c>
      <c r="H109" s="39">
        <v>0.40531097134870719</v>
      </c>
      <c r="I109" s="45">
        <v>23.747961798276261</v>
      </c>
      <c r="J109" s="46">
        <v>440.86652690426274</v>
      </c>
      <c r="K109" s="41">
        <f t="shared" si="14"/>
        <v>0</v>
      </c>
      <c r="L109" s="41">
        <f t="shared" si="15"/>
        <v>0</v>
      </c>
      <c r="M109" s="41"/>
      <c r="N109" s="41"/>
      <c r="O109" s="41"/>
      <c r="P109" s="41"/>
    </row>
    <row r="110" spans="2:16" ht="15" customHeight="1">
      <c r="B110" s="42" t="s">
        <v>6</v>
      </c>
      <c r="C110" s="39">
        <v>11.979967388772421</v>
      </c>
      <c r="D110" s="39">
        <v>12.948986722571629</v>
      </c>
      <c r="E110" s="45">
        <v>390.6196133240158</v>
      </c>
      <c r="F110" s="45">
        <v>415.54856743535987</v>
      </c>
      <c r="G110" s="39">
        <v>9.0845562543675751</v>
      </c>
      <c r="H110" s="39">
        <v>6.7551828558117866E-2</v>
      </c>
      <c r="I110" s="45">
        <v>26.536221756347544</v>
      </c>
      <c r="J110" s="46">
        <v>451.23689727463312</v>
      </c>
      <c r="K110" s="41">
        <f t="shared" si="14"/>
        <v>0</v>
      </c>
      <c r="L110" s="41">
        <f t="shared" si="15"/>
        <v>0</v>
      </c>
      <c r="M110" s="41"/>
      <c r="N110" s="41"/>
      <c r="O110" s="41"/>
      <c r="P110" s="41"/>
    </row>
    <row r="111" spans="2:16" ht="15" customHeight="1">
      <c r="B111" s="42" t="s">
        <v>5</v>
      </c>
      <c r="C111" s="39">
        <v>11.979967388772421</v>
      </c>
      <c r="D111" s="39">
        <v>12.948986722571629</v>
      </c>
      <c r="E111" s="45">
        <v>401.44188213370603</v>
      </c>
      <c r="F111" s="45">
        <v>426.3708362450501</v>
      </c>
      <c r="G111" s="39">
        <v>9.0845562543675751</v>
      </c>
      <c r="H111" s="39">
        <v>0.13976240391334729</v>
      </c>
      <c r="I111" s="45">
        <v>40.596319590030284</v>
      </c>
      <c r="J111" s="46">
        <v>476.19147449336123</v>
      </c>
      <c r="K111" s="41">
        <f t="shared" si="14"/>
        <v>0</v>
      </c>
      <c r="L111" s="41">
        <f t="shared" si="15"/>
        <v>0</v>
      </c>
      <c r="M111" s="41"/>
      <c r="N111" s="41"/>
      <c r="O111" s="41"/>
      <c r="P111" s="41"/>
    </row>
    <row r="112" spans="2:16" ht="15" customHeight="1">
      <c r="B112" s="36">
        <v>1976</v>
      </c>
      <c r="C112" s="37"/>
      <c r="D112" s="37"/>
      <c r="E112" s="38"/>
      <c r="F112" s="38"/>
      <c r="G112" s="39"/>
      <c r="H112" s="39"/>
      <c r="I112" s="45"/>
      <c r="J112" s="40"/>
      <c r="K112" s="41"/>
      <c r="L112" s="41"/>
      <c r="M112" s="41"/>
      <c r="N112" s="41"/>
      <c r="O112" s="41"/>
      <c r="P112" s="41"/>
    </row>
    <row r="113" spans="2:16" ht="15" customHeight="1">
      <c r="B113" s="42" t="s">
        <v>72</v>
      </c>
      <c r="C113" s="39">
        <v>11.979967388772421</v>
      </c>
      <c r="D113" s="39">
        <v>12.948986722571629</v>
      </c>
      <c r="E113" s="45">
        <v>408.52550663871415</v>
      </c>
      <c r="F113" s="45">
        <v>433.45446075005822</v>
      </c>
      <c r="G113" s="39">
        <v>9.0845562543675751</v>
      </c>
      <c r="H113" s="39">
        <v>3.4940600978336823E-2</v>
      </c>
      <c r="I113" s="45">
        <v>34.81481481481481</v>
      </c>
      <c r="J113" s="46">
        <v>477.38877242021897</v>
      </c>
      <c r="K113" s="41">
        <f t="shared" ref="K113:K124" si="16">J113-(F113+G113+H113+I113)</f>
        <v>0</v>
      </c>
      <c r="L113" s="41">
        <f t="shared" ref="L113:L124" si="17">F113-(C113+D113+E113)</f>
        <v>0</v>
      </c>
      <c r="M113" s="41"/>
      <c r="N113" s="41"/>
      <c r="O113" s="41"/>
      <c r="P113" s="41"/>
    </row>
    <row r="114" spans="2:16" ht="15" customHeight="1">
      <c r="B114" s="42" t="s">
        <v>74</v>
      </c>
      <c r="C114" s="39">
        <v>11.979967388772421</v>
      </c>
      <c r="D114" s="39">
        <v>12.948986722571629</v>
      </c>
      <c r="E114" s="45">
        <v>402.48544141625905</v>
      </c>
      <c r="F114" s="45">
        <v>427.41439552760306</v>
      </c>
      <c r="G114" s="39">
        <v>9.0845562543675751</v>
      </c>
      <c r="H114" s="39">
        <v>2.3293733985557886E-2</v>
      </c>
      <c r="I114" s="45">
        <v>31.15536920568367</v>
      </c>
      <c r="J114" s="46">
        <v>467.67761472163983</v>
      </c>
      <c r="K114" s="41">
        <f t="shared" si="16"/>
        <v>0</v>
      </c>
      <c r="L114" s="41">
        <f t="shared" si="17"/>
        <v>0</v>
      </c>
      <c r="M114" s="41"/>
      <c r="N114" s="41"/>
      <c r="O114" s="41"/>
      <c r="P114" s="41"/>
    </row>
    <row r="115" spans="2:16" ht="15" customHeight="1">
      <c r="B115" s="42" t="s">
        <v>75</v>
      </c>
      <c r="C115" s="39">
        <v>11.979967388772421</v>
      </c>
      <c r="D115" s="39">
        <v>12.948986722571629</v>
      </c>
      <c r="E115" s="45">
        <v>395.4810156068018</v>
      </c>
      <c r="F115" s="45">
        <v>420.40996971814582</v>
      </c>
      <c r="G115" s="39">
        <v>9.0845562543675751</v>
      </c>
      <c r="H115" s="39">
        <v>0</v>
      </c>
      <c r="I115" s="45">
        <v>48.222688096901933</v>
      </c>
      <c r="J115" s="46">
        <v>477.71721406941526</v>
      </c>
      <c r="K115" s="41">
        <f t="shared" si="16"/>
        <v>0</v>
      </c>
      <c r="L115" s="41">
        <f t="shared" si="17"/>
        <v>0</v>
      </c>
      <c r="M115" s="41"/>
      <c r="N115" s="41"/>
      <c r="O115" s="41"/>
      <c r="P115" s="41"/>
    </row>
    <row r="116" spans="2:16" ht="15" customHeight="1">
      <c r="B116" s="42" t="s">
        <v>22</v>
      </c>
      <c r="C116" s="39">
        <v>11.979967388772421</v>
      </c>
      <c r="D116" s="39">
        <v>12.948986722571629</v>
      </c>
      <c r="E116" s="45">
        <v>418.51618914511999</v>
      </c>
      <c r="F116" s="45">
        <v>443.44514325646401</v>
      </c>
      <c r="G116" s="39">
        <v>9.433962264150944</v>
      </c>
      <c r="H116" s="39">
        <v>3.7269974376892612E-2</v>
      </c>
      <c r="I116" s="45">
        <v>36.573491730724434</v>
      </c>
      <c r="J116" s="46">
        <v>489.48986722571624</v>
      </c>
      <c r="K116" s="41">
        <f t="shared" si="16"/>
        <v>0</v>
      </c>
      <c r="L116" s="41">
        <f t="shared" si="17"/>
        <v>0</v>
      </c>
      <c r="M116" s="41"/>
      <c r="N116" s="41"/>
      <c r="O116" s="41"/>
      <c r="P116" s="41"/>
    </row>
    <row r="117" spans="2:16" ht="15" customHeight="1">
      <c r="B117" s="42" t="s">
        <v>76</v>
      </c>
      <c r="C117" s="39">
        <v>11.979967388772421</v>
      </c>
      <c r="D117" s="39">
        <v>16.438388073608198</v>
      </c>
      <c r="E117" s="45">
        <v>440.13044491031911</v>
      </c>
      <c r="F117" s="45">
        <v>468.54880037269976</v>
      </c>
      <c r="G117" s="39">
        <v>5.9958071278825988</v>
      </c>
      <c r="H117" s="39">
        <v>3.028185418122525E-2</v>
      </c>
      <c r="I117" s="45">
        <v>31.700442580945726</v>
      </c>
      <c r="J117" s="46">
        <v>506.27533193570929</v>
      </c>
      <c r="K117" s="41">
        <f t="shared" si="16"/>
        <v>0</v>
      </c>
      <c r="L117" s="41">
        <f t="shared" si="17"/>
        <v>0</v>
      </c>
      <c r="M117" s="41"/>
      <c r="N117" s="41"/>
      <c r="O117" s="41"/>
      <c r="P117" s="41"/>
    </row>
    <row r="118" spans="2:16" ht="15" customHeight="1">
      <c r="B118" s="42" t="s">
        <v>77</v>
      </c>
      <c r="C118" s="39">
        <v>11.979967388772421</v>
      </c>
      <c r="D118" s="39">
        <v>16.438388073608198</v>
      </c>
      <c r="E118" s="45">
        <v>456.46634055439085</v>
      </c>
      <c r="F118" s="45">
        <v>484.8846960167715</v>
      </c>
      <c r="G118" s="39">
        <v>5.9958071278825988</v>
      </c>
      <c r="H118" s="39">
        <v>1.3976240391334731E-2</v>
      </c>
      <c r="I118" s="45">
        <v>31.765665036105286</v>
      </c>
      <c r="J118" s="46">
        <v>522.66014442115068</v>
      </c>
      <c r="K118" s="41">
        <f t="shared" si="16"/>
        <v>0</v>
      </c>
      <c r="L118" s="41">
        <f t="shared" si="17"/>
        <v>0</v>
      </c>
      <c r="M118" s="41"/>
      <c r="N118" s="41"/>
      <c r="O118" s="41"/>
      <c r="P118" s="41"/>
    </row>
    <row r="119" spans="2:16" ht="15" customHeight="1">
      <c r="B119" s="42" t="s">
        <v>78</v>
      </c>
      <c r="C119" s="39">
        <v>11.979967388772421</v>
      </c>
      <c r="D119" s="39">
        <v>16.438388073608198</v>
      </c>
      <c r="E119" s="45">
        <v>474.01118099231309</v>
      </c>
      <c r="F119" s="45">
        <v>502.42953645469368</v>
      </c>
      <c r="G119" s="39">
        <v>6.0354064756580472</v>
      </c>
      <c r="H119" s="39">
        <v>4.891684136967156E-2</v>
      </c>
      <c r="I119" s="45">
        <v>31.509433962264151</v>
      </c>
      <c r="J119" s="46">
        <v>540.0232937339855</v>
      </c>
      <c r="K119" s="41">
        <f t="shared" si="16"/>
        <v>0</v>
      </c>
      <c r="L119" s="41">
        <f t="shared" si="17"/>
        <v>0</v>
      </c>
      <c r="M119" s="41"/>
      <c r="N119" s="41"/>
      <c r="O119" s="41"/>
      <c r="P119" s="41"/>
    </row>
    <row r="120" spans="2:16" ht="15" customHeight="1">
      <c r="B120" s="42" t="s">
        <v>17</v>
      </c>
      <c r="C120" s="39">
        <v>11.979967388772421</v>
      </c>
      <c r="D120" s="39">
        <v>19.888190076869321</v>
      </c>
      <c r="E120" s="45">
        <v>480.3890053575588</v>
      </c>
      <c r="F120" s="45">
        <v>512.25716282320047</v>
      </c>
      <c r="G120" s="39">
        <v>2.583275098998369</v>
      </c>
      <c r="H120" s="39">
        <v>9.965059399021662</v>
      </c>
      <c r="I120" s="45">
        <v>27.93151642208246</v>
      </c>
      <c r="J120" s="46">
        <v>552.73701374330301</v>
      </c>
      <c r="K120" s="41">
        <f t="shared" si="16"/>
        <v>0</v>
      </c>
      <c r="L120" s="41">
        <f t="shared" si="17"/>
        <v>0</v>
      </c>
      <c r="M120" s="41"/>
      <c r="N120" s="41"/>
      <c r="O120" s="41"/>
      <c r="P120" s="41"/>
    </row>
    <row r="121" spans="2:16" ht="15" customHeight="1">
      <c r="B121" s="42" t="s">
        <v>18</v>
      </c>
      <c r="C121" s="39">
        <v>11.979967388772421</v>
      </c>
      <c r="D121" s="39">
        <v>19.888190076869321</v>
      </c>
      <c r="E121" s="45">
        <v>487.71255532261824</v>
      </c>
      <c r="F121" s="45">
        <v>519.58071278825992</v>
      </c>
      <c r="G121" s="39">
        <v>2.583275098998369</v>
      </c>
      <c r="H121" s="39">
        <v>16.678313533659445</v>
      </c>
      <c r="I121" s="45">
        <v>29.659911483810856</v>
      </c>
      <c r="J121" s="46">
        <v>568.50221290472859</v>
      </c>
      <c r="K121" s="41">
        <f t="shared" si="16"/>
        <v>0</v>
      </c>
      <c r="L121" s="41">
        <f t="shared" si="17"/>
        <v>0</v>
      </c>
      <c r="M121" s="41"/>
      <c r="N121" s="41"/>
      <c r="O121" s="41"/>
      <c r="P121" s="41"/>
    </row>
    <row r="122" spans="2:16" ht="15" customHeight="1">
      <c r="B122" s="42" t="s">
        <v>7</v>
      </c>
      <c r="C122" s="39">
        <v>11.979967388772421</v>
      </c>
      <c r="D122" s="39">
        <v>19.888190076869321</v>
      </c>
      <c r="E122" s="45">
        <v>505.29932448171439</v>
      </c>
      <c r="F122" s="45">
        <v>537.16748194735612</v>
      </c>
      <c r="G122" s="39">
        <v>2.583275098998369</v>
      </c>
      <c r="H122" s="39">
        <v>9.252271139063593</v>
      </c>
      <c r="I122" s="45">
        <v>30.191008618681575</v>
      </c>
      <c r="J122" s="46">
        <v>579.19403680409971</v>
      </c>
      <c r="K122" s="41">
        <f t="shared" si="16"/>
        <v>0</v>
      </c>
      <c r="L122" s="41">
        <f t="shared" si="17"/>
        <v>0</v>
      </c>
      <c r="M122" s="41"/>
      <c r="N122" s="41"/>
      <c r="O122" s="41"/>
      <c r="P122" s="41"/>
    </row>
    <row r="123" spans="2:16" ht="15" customHeight="1">
      <c r="B123" s="42" t="s">
        <v>6</v>
      </c>
      <c r="C123" s="39">
        <v>11.979967388772421</v>
      </c>
      <c r="D123" s="39">
        <v>19.888190076869321</v>
      </c>
      <c r="E123" s="45">
        <v>511.6328907523876</v>
      </c>
      <c r="F123" s="45">
        <v>543.50104821802927</v>
      </c>
      <c r="G123" s="39">
        <v>2.6321919403680409</v>
      </c>
      <c r="H123" s="39">
        <v>19.287211740041926</v>
      </c>
      <c r="I123" s="45">
        <v>28.371767994409502</v>
      </c>
      <c r="J123" s="46">
        <v>593.79221989284872</v>
      </c>
      <c r="K123" s="41">
        <f t="shared" si="16"/>
        <v>0</v>
      </c>
      <c r="L123" s="41">
        <f t="shared" si="17"/>
        <v>0</v>
      </c>
      <c r="M123" s="41"/>
      <c r="N123" s="41"/>
      <c r="O123" s="41"/>
      <c r="P123" s="41"/>
    </row>
    <row r="124" spans="2:16" ht="15" customHeight="1">
      <c r="B124" s="42" t="s">
        <v>5</v>
      </c>
      <c r="C124" s="39">
        <v>11.979967388772421</v>
      </c>
      <c r="D124" s="39">
        <v>19.899836943862102</v>
      </c>
      <c r="E124" s="45">
        <v>521.56999767062655</v>
      </c>
      <c r="F124" s="45">
        <v>553.44980200326108</v>
      </c>
      <c r="G124" s="39">
        <v>2.6321919403680409</v>
      </c>
      <c r="H124" s="39">
        <v>20.426275331935706</v>
      </c>
      <c r="I124" s="45">
        <v>41.399953412532028</v>
      </c>
      <c r="J124" s="46">
        <v>617.90822268809688</v>
      </c>
      <c r="K124" s="41">
        <f t="shared" si="16"/>
        <v>0</v>
      </c>
      <c r="L124" s="41">
        <f t="shared" si="17"/>
        <v>0</v>
      </c>
      <c r="M124" s="41"/>
      <c r="N124" s="41"/>
      <c r="O124" s="41"/>
      <c r="P124" s="41"/>
    </row>
    <row r="125" spans="2:16" ht="15" customHeight="1">
      <c r="B125" s="36">
        <v>1977</v>
      </c>
      <c r="C125" s="37"/>
      <c r="D125" s="37"/>
      <c r="E125" s="38"/>
      <c r="F125" s="38"/>
      <c r="G125" s="39"/>
      <c r="H125" s="39"/>
      <c r="I125" s="45"/>
      <c r="J125" s="40"/>
      <c r="K125" s="41"/>
      <c r="L125" s="41"/>
      <c r="M125" s="41"/>
      <c r="N125" s="41"/>
      <c r="O125" s="41"/>
      <c r="P125" s="41"/>
    </row>
    <row r="126" spans="2:16" ht="15" customHeight="1">
      <c r="B126" s="42" t="s">
        <v>72</v>
      </c>
      <c r="C126" s="39">
        <v>12.122059166084322</v>
      </c>
      <c r="D126" s="39">
        <v>19.757745166550198</v>
      </c>
      <c r="E126" s="45">
        <v>515.16887957139534</v>
      </c>
      <c r="F126" s="45">
        <v>547.04868390402976</v>
      </c>
      <c r="G126" s="39">
        <v>2.774283717679944</v>
      </c>
      <c r="H126" s="39">
        <v>7.91986955508968E-2</v>
      </c>
      <c r="I126" s="45">
        <v>39.867225716282313</v>
      </c>
      <c r="J126" s="46">
        <v>589.769392033543</v>
      </c>
      <c r="K126" s="41">
        <f t="shared" ref="K126:K137" si="18">J126-(F126+G126+H126+I126)</f>
        <v>0</v>
      </c>
      <c r="L126" s="41">
        <f t="shared" ref="L126:L137" si="19">F126-(C126+D126+E126)</f>
        <v>0</v>
      </c>
      <c r="M126" s="41"/>
      <c r="N126" s="41"/>
      <c r="O126" s="41"/>
      <c r="P126" s="41"/>
    </row>
    <row r="127" spans="2:16" ht="15" customHeight="1">
      <c r="B127" s="42" t="s">
        <v>74</v>
      </c>
      <c r="C127" s="39">
        <v>12.122059166084322</v>
      </c>
      <c r="D127" s="39">
        <v>19.757745166550198</v>
      </c>
      <c r="E127" s="45">
        <v>517.3095737246681</v>
      </c>
      <c r="F127" s="45">
        <v>549.18937805730252</v>
      </c>
      <c r="G127" s="39">
        <v>2.774283717679944</v>
      </c>
      <c r="H127" s="39">
        <v>0.10482180293501048</v>
      </c>
      <c r="I127" s="45">
        <v>38.506871651525742</v>
      </c>
      <c r="J127" s="46">
        <v>590.57535522944329</v>
      </c>
      <c r="K127" s="41">
        <f t="shared" si="18"/>
        <v>0</v>
      </c>
      <c r="L127" s="41">
        <f t="shared" si="19"/>
        <v>0</v>
      </c>
      <c r="M127" s="41"/>
      <c r="N127" s="41"/>
      <c r="O127" s="41"/>
      <c r="P127" s="41"/>
    </row>
    <row r="128" spans="2:16" ht="15" customHeight="1">
      <c r="B128" s="42" t="s">
        <v>75</v>
      </c>
      <c r="C128" s="39">
        <v>12.122059166084322</v>
      </c>
      <c r="D128" s="39">
        <v>19.757745166550198</v>
      </c>
      <c r="E128" s="45">
        <v>516.28930817610058</v>
      </c>
      <c r="F128" s="45">
        <v>548.16911250873511</v>
      </c>
      <c r="G128" s="39">
        <v>2.774283717679944</v>
      </c>
      <c r="H128" s="39">
        <v>7.4539948753785223E-2</v>
      </c>
      <c r="I128" s="45">
        <v>42.881434894013509</v>
      </c>
      <c r="J128" s="46">
        <v>593.89937106918239</v>
      </c>
      <c r="K128" s="41">
        <f t="shared" si="18"/>
        <v>0</v>
      </c>
      <c r="L128" s="41">
        <f t="shared" si="19"/>
        <v>0</v>
      </c>
      <c r="M128" s="41"/>
      <c r="N128" s="41"/>
      <c r="O128" s="41"/>
      <c r="P128" s="41"/>
    </row>
    <row r="129" spans="2:16" ht="15" customHeight="1">
      <c r="B129" s="42" t="s">
        <v>22</v>
      </c>
      <c r="C129" s="39">
        <v>12.122059166084322</v>
      </c>
      <c r="D129" s="39">
        <v>19.757745166550198</v>
      </c>
      <c r="E129" s="45">
        <v>530.96901933379911</v>
      </c>
      <c r="F129" s="45">
        <v>562.84882366643365</v>
      </c>
      <c r="G129" s="39">
        <v>2.774283717679944</v>
      </c>
      <c r="H129" s="39">
        <v>9.783368273934312E-2</v>
      </c>
      <c r="I129" s="45">
        <v>37.964127649662238</v>
      </c>
      <c r="J129" s="46">
        <v>603.68506871651516</v>
      </c>
      <c r="K129" s="41">
        <f t="shared" si="18"/>
        <v>0</v>
      </c>
      <c r="L129" s="41">
        <f t="shared" si="19"/>
        <v>0</v>
      </c>
      <c r="M129" s="41"/>
      <c r="N129" s="41"/>
      <c r="O129" s="41"/>
      <c r="P129" s="41"/>
    </row>
    <row r="130" spans="2:16" ht="15" customHeight="1">
      <c r="B130" s="42" t="s">
        <v>76</v>
      </c>
      <c r="C130" s="39">
        <v>12.122059166084322</v>
      </c>
      <c r="D130" s="39">
        <v>20.158397391101794</v>
      </c>
      <c r="E130" s="45">
        <v>541.35103657116224</v>
      </c>
      <c r="F130" s="45">
        <v>573.63149312834844</v>
      </c>
      <c r="G130" s="39">
        <v>2.7300256231073838</v>
      </c>
      <c r="H130" s="39">
        <v>0.121127416724901</v>
      </c>
      <c r="I130" s="45">
        <v>38.145818774749593</v>
      </c>
      <c r="J130" s="46">
        <v>614.62846494293035</v>
      </c>
      <c r="K130" s="41">
        <f t="shared" si="18"/>
        <v>0</v>
      </c>
      <c r="L130" s="41">
        <f t="shared" si="19"/>
        <v>0</v>
      </c>
      <c r="M130" s="41"/>
      <c r="N130" s="41"/>
      <c r="O130" s="41"/>
      <c r="P130" s="41"/>
    </row>
    <row r="131" spans="2:16" ht="15" customHeight="1">
      <c r="B131" s="42" t="s">
        <v>77</v>
      </c>
      <c r="C131" s="39">
        <v>12.122059166084322</v>
      </c>
      <c r="D131" s="39">
        <v>20.158397391101794</v>
      </c>
      <c r="E131" s="45">
        <v>558.67225716282326</v>
      </c>
      <c r="F131" s="45">
        <v>590.95271372000934</v>
      </c>
      <c r="G131" s="39">
        <v>2.7300256231073838</v>
      </c>
      <c r="H131" s="39">
        <v>3.2611227579781035E-2</v>
      </c>
      <c r="I131" s="45">
        <v>39.385045422781275</v>
      </c>
      <c r="J131" s="46">
        <v>633.10039599347783</v>
      </c>
      <c r="K131" s="41">
        <f t="shared" si="18"/>
        <v>0</v>
      </c>
      <c r="L131" s="41">
        <f t="shared" si="19"/>
        <v>0</v>
      </c>
      <c r="M131" s="41"/>
      <c r="N131" s="41"/>
      <c r="O131" s="41"/>
      <c r="P131" s="41"/>
    </row>
    <row r="132" spans="2:16" ht="15" customHeight="1">
      <c r="B132" s="42" t="s">
        <v>78</v>
      </c>
      <c r="C132" s="39">
        <v>12.122059166084322</v>
      </c>
      <c r="D132" s="39">
        <v>20.158397391101794</v>
      </c>
      <c r="E132" s="45">
        <v>564.12997903563939</v>
      </c>
      <c r="F132" s="45">
        <v>596.41043559282548</v>
      </c>
      <c r="G132" s="39">
        <v>2.7300256231073838</v>
      </c>
      <c r="H132" s="39">
        <v>5.8234334963894713E-2</v>
      </c>
      <c r="I132" s="45">
        <v>30.9270906126252</v>
      </c>
      <c r="J132" s="46">
        <v>630.12578616352209</v>
      </c>
      <c r="K132" s="41">
        <f t="shared" si="18"/>
        <v>0</v>
      </c>
      <c r="L132" s="41">
        <f t="shared" si="19"/>
        <v>0</v>
      </c>
      <c r="M132" s="41"/>
      <c r="N132" s="41"/>
      <c r="O132" s="41"/>
      <c r="P132" s="41"/>
    </row>
    <row r="133" spans="2:16" ht="15" customHeight="1">
      <c r="B133" s="42" t="s">
        <v>17</v>
      </c>
      <c r="C133" s="39">
        <v>12.122059166084322</v>
      </c>
      <c r="D133" s="39">
        <v>20.158397391101794</v>
      </c>
      <c r="E133" s="45">
        <v>573.04216165851381</v>
      </c>
      <c r="F133" s="45">
        <v>605.32261821569989</v>
      </c>
      <c r="G133" s="39">
        <v>2.7300256231073838</v>
      </c>
      <c r="H133" s="39">
        <v>6.0563708362450501E-2</v>
      </c>
      <c r="I133" s="45">
        <v>34.304682040531091</v>
      </c>
      <c r="J133" s="46">
        <v>642.41788958770087</v>
      </c>
      <c r="K133" s="41">
        <f t="shared" si="18"/>
        <v>0</v>
      </c>
      <c r="L133" s="41">
        <f t="shared" si="19"/>
        <v>0</v>
      </c>
      <c r="M133" s="41"/>
      <c r="N133" s="41"/>
      <c r="O133" s="41"/>
      <c r="P133" s="41"/>
    </row>
    <row r="134" spans="2:16" ht="15" customHeight="1">
      <c r="B134" s="42" t="s">
        <v>18</v>
      </c>
      <c r="C134" s="39">
        <v>12.122059166084322</v>
      </c>
      <c r="D134" s="39">
        <v>20.158397391101794</v>
      </c>
      <c r="E134" s="45">
        <v>579.16608432331702</v>
      </c>
      <c r="F134" s="45">
        <v>611.44654088050311</v>
      </c>
      <c r="G134" s="39">
        <v>2.7300256231073838</v>
      </c>
      <c r="H134" s="39">
        <v>7.4539948753785223E-2</v>
      </c>
      <c r="I134" s="45">
        <v>32.196599114838108</v>
      </c>
      <c r="J134" s="46">
        <v>646.44770556720243</v>
      </c>
      <c r="K134" s="41">
        <f t="shared" si="18"/>
        <v>0</v>
      </c>
      <c r="L134" s="41">
        <f t="shared" si="19"/>
        <v>0</v>
      </c>
      <c r="M134" s="41"/>
      <c r="N134" s="41"/>
      <c r="O134" s="41"/>
      <c r="P134" s="41"/>
    </row>
    <row r="135" spans="2:16" ht="15" customHeight="1">
      <c r="B135" s="42" t="s">
        <v>7</v>
      </c>
      <c r="C135" s="39">
        <v>12.122059166084322</v>
      </c>
      <c r="D135" s="39">
        <v>18.583740973678079</v>
      </c>
      <c r="E135" s="45">
        <v>597.98975075704629</v>
      </c>
      <c r="F135" s="45">
        <v>628.69555089680875</v>
      </c>
      <c r="G135" s="39">
        <v>4.2767295597484267</v>
      </c>
      <c r="H135" s="39">
        <v>9.3174935942231543E-2</v>
      </c>
      <c r="I135" s="45">
        <v>33.193570929419984</v>
      </c>
      <c r="J135" s="46">
        <v>666.25902632191935</v>
      </c>
      <c r="K135" s="41">
        <f t="shared" si="18"/>
        <v>0</v>
      </c>
      <c r="L135" s="41">
        <f t="shared" si="19"/>
        <v>0</v>
      </c>
      <c r="M135" s="41"/>
      <c r="N135" s="41"/>
      <c r="O135" s="41"/>
      <c r="P135" s="41"/>
    </row>
    <row r="136" spans="2:16" ht="15" customHeight="1">
      <c r="B136" s="42" t="s">
        <v>6</v>
      </c>
      <c r="C136" s="39">
        <v>12.122059166084322</v>
      </c>
      <c r="D136" s="39">
        <v>18.583740973678079</v>
      </c>
      <c r="E136" s="45">
        <v>598.88423014209172</v>
      </c>
      <c r="F136" s="45">
        <v>629.59003028185418</v>
      </c>
      <c r="G136" s="39">
        <v>4.2767295597484267</v>
      </c>
      <c r="H136" s="39">
        <v>3.028185418122525E-2</v>
      </c>
      <c r="I136" s="45">
        <v>31.504775215467038</v>
      </c>
      <c r="J136" s="46">
        <v>665.40181691125076</v>
      </c>
      <c r="K136" s="41">
        <f t="shared" si="18"/>
        <v>0</v>
      </c>
      <c r="L136" s="41">
        <f t="shared" si="19"/>
        <v>0</v>
      </c>
      <c r="M136" s="41"/>
      <c r="N136" s="41"/>
      <c r="O136" s="41"/>
      <c r="P136" s="41"/>
    </row>
    <row r="137" spans="2:16" ht="15" customHeight="1">
      <c r="B137" s="42" t="s">
        <v>5</v>
      </c>
      <c r="C137" s="39">
        <v>12.257162823200559</v>
      </c>
      <c r="D137" s="39">
        <v>18.446307943163287</v>
      </c>
      <c r="E137" s="45">
        <v>599.91614255765194</v>
      </c>
      <c r="F137" s="45">
        <v>630.61961332401586</v>
      </c>
      <c r="G137" s="39">
        <v>4.3186582809224321</v>
      </c>
      <c r="H137" s="39">
        <v>8.6186815746564158E-2</v>
      </c>
      <c r="I137" s="45">
        <v>46.804099697181456</v>
      </c>
      <c r="J137" s="46">
        <v>681.82855811786624</v>
      </c>
      <c r="K137" s="41">
        <f t="shared" si="18"/>
        <v>0</v>
      </c>
      <c r="L137" s="41">
        <f t="shared" si="19"/>
        <v>0</v>
      </c>
      <c r="M137" s="41"/>
      <c r="N137" s="41"/>
      <c r="O137" s="41"/>
      <c r="P137" s="41"/>
    </row>
    <row r="138" spans="2:16" ht="15" customHeight="1">
      <c r="B138" s="36">
        <v>1978</v>
      </c>
      <c r="C138" s="37"/>
      <c r="D138" s="37"/>
      <c r="E138" s="38"/>
      <c r="F138" s="38"/>
      <c r="G138" s="39"/>
      <c r="H138" s="39"/>
      <c r="I138" s="45"/>
      <c r="J138" s="40"/>
      <c r="K138" s="41"/>
      <c r="L138" s="41"/>
      <c r="M138" s="41"/>
      <c r="N138" s="41"/>
      <c r="O138" s="41"/>
      <c r="P138" s="41"/>
    </row>
    <row r="139" spans="2:16" ht="15" customHeight="1">
      <c r="B139" s="42" t="s">
        <v>72</v>
      </c>
      <c r="C139" s="39">
        <v>12.257162823200559</v>
      </c>
      <c r="D139" s="39">
        <v>18.446307943163287</v>
      </c>
      <c r="E139" s="45">
        <v>598.11320754716974</v>
      </c>
      <c r="F139" s="45">
        <v>628.81667831353366</v>
      </c>
      <c r="G139" s="39">
        <v>4.3186582809224321</v>
      </c>
      <c r="H139" s="39">
        <v>0.10715117633356627</v>
      </c>
      <c r="I139" s="45">
        <v>41.858839972047519</v>
      </c>
      <c r="J139" s="46">
        <v>675.10132774283716</v>
      </c>
      <c r="K139" s="41">
        <f t="shared" ref="K139:K150" si="20">J139-(F139+G139+H139+I139)</f>
        <v>0</v>
      </c>
      <c r="L139" s="41">
        <f t="shared" ref="L139:L150" si="21">F139-(C139+D139+E139)</f>
        <v>0</v>
      </c>
      <c r="M139" s="41"/>
      <c r="N139" s="41"/>
      <c r="O139" s="41"/>
      <c r="P139" s="41"/>
    </row>
    <row r="140" spans="2:16" ht="15" customHeight="1">
      <c r="B140" s="42" t="s">
        <v>74</v>
      </c>
      <c r="C140" s="39">
        <v>12.212904728627999</v>
      </c>
      <c r="D140" s="39">
        <v>18.490566037735846</v>
      </c>
      <c r="E140" s="45">
        <v>597.89424644770554</v>
      </c>
      <c r="F140" s="45">
        <v>628.59771721406946</v>
      </c>
      <c r="G140" s="39">
        <v>4.3186582809224321</v>
      </c>
      <c r="H140" s="39">
        <v>5.8234334963894713E-2</v>
      </c>
      <c r="I140" s="45">
        <v>36.312601910086187</v>
      </c>
      <c r="J140" s="46">
        <v>669.28721174004181</v>
      </c>
      <c r="K140" s="41">
        <f t="shared" si="20"/>
        <v>0</v>
      </c>
      <c r="L140" s="41">
        <f t="shared" si="21"/>
        <v>0</v>
      </c>
      <c r="M140" s="41"/>
      <c r="N140" s="41"/>
      <c r="O140" s="41"/>
      <c r="P140" s="41"/>
    </row>
    <row r="141" spans="2:16" ht="15" customHeight="1">
      <c r="B141" s="42" t="s">
        <v>75</v>
      </c>
      <c r="C141" s="39">
        <v>12.212904728627999</v>
      </c>
      <c r="D141" s="39">
        <v>18.490566037735846</v>
      </c>
      <c r="E141" s="45">
        <v>596.47798742138366</v>
      </c>
      <c r="F141" s="45">
        <v>627.18145818774747</v>
      </c>
      <c r="G141" s="39">
        <v>4.3186582809224321</v>
      </c>
      <c r="H141" s="39">
        <v>3.4940600978336823E-2</v>
      </c>
      <c r="I141" s="45">
        <v>49.147449336128581</v>
      </c>
      <c r="J141" s="46">
        <v>680.68250640577685</v>
      </c>
      <c r="K141" s="41">
        <f t="shared" si="20"/>
        <v>0</v>
      </c>
      <c r="L141" s="41">
        <f t="shared" si="21"/>
        <v>0</v>
      </c>
      <c r="M141" s="41"/>
      <c r="N141" s="41"/>
      <c r="O141" s="41"/>
      <c r="P141" s="41"/>
    </row>
    <row r="142" spans="2:16" ht="15" customHeight="1">
      <c r="B142" s="42" t="s">
        <v>22</v>
      </c>
      <c r="C142" s="39">
        <v>12.212904728627999</v>
      </c>
      <c r="D142" s="39">
        <v>18.490566037735846</v>
      </c>
      <c r="E142" s="45">
        <v>614.94758909853249</v>
      </c>
      <c r="F142" s="45">
        <v>645.6510598648963</v>
      </c>
      <c r="G142" s="39">
        <v>4.3186582809224321</v>
      </c>
      <c r="H142" s="39">
        <v>7.91986955508968E-2</v>
      </c>
      <c r="I142" s="45">
        <v>53.39622641509434</v>
      </c>
      <c r="J142" s="46">
        <v>703.44514325646401</v>
      </c>
      <c r="K142" s="41">
        <f t="shared" si="20"/>
        <v>0</v>
      </c>
      <c r="L142" s="41">
        <f t="shared" si="21"/>
        <v>0</v>
      </c>
      <c r="M142" s="41"/>
      <c r="N142" s="41"/>
      <c r="O142" s="41"/>
      <c r="P142" s="41"/>
    </row>
    <row r="143" spans="2:16" ht="15" customHeight="1">
      <c r="B143" s="42" t="s">
        <v>76</v>
      </c>
      <c r="C143" s="39">
        <v>12.212904728627999</v>
      </c>
      <c r="D143" s="39">
        <v>18.863265781504776</v>
      </c>
      <c r="E143" s="45">
        <v>635.01514092709056</v>
      </c>
      <c r="F143" s="45">
        <v>666.09131143722334</v>
      </c>
      <c r="G143" s="39">
        <v>4.3745632424877705</v>
      </c>
      <c r="H143" s="39">
        <v>0.1024924295364547</v>
      </c>
      <c r="I143" s="45">
        <v>49.315164220824599</v>
      </c>
      <c r="J143" s="46">
        <v>719.88353133007217</v>
      </c>
      <c r="K143" s="41">
        <f t="shared" si="20"/>
        <v>0</v>
      </c>
      <c r="L143" s="41">
        <f t="shared" si="21"/>
        <v>0</v>
      </c>
      <c r="M143" s="41"/>
      <c r="N143" s="41"/>
      <c r="O143" s="41"/>
      <c r="P143" s="41"/>
    </row>
    <row r="144" spans="2:16" ht="15" customHeight="1">
      <c r="B144" s="42" t="s">
        <v>77</v>
      </c>
      <c r="C144" s="39">
        <v>12.212904728627999</v>
      </c>
      <c r="D144" s="39">
        <v>18.863265781504776</v>
      </c>
      <c r="E144" s="45">
        <v>655.57419054274396</v>
      </c>
      <c r="F144" s="45">
        <v>686.65036105287686</v>
      </c>
      <c r="G144" s="39">
        <v>8.9005357558816662</v>
      </c>
      <c r="H144" s="39">
        <v>0.18867924528301888</v>
      </c>
      <c r="I144" s="45">
        <v>42.389937106918239</v>
      </c>
      <c r="J144" s="46">
        <v>738.12951316095973</v>
      </c>
      <c r="K144" s="41">
        <f t="shared" si="20"/>
        <v>0</v>
      </c>
      <c r="L144" s="41">
        <f t="shared" si="21"/>
        <v>0</v>
      </c>
      <c r="M144" s="41"/>
      <c r="N144" s="41"/>
      <c r="O144" s="41"/>
      <c r="P144" s="41"/>
    </row>
    <row r="145" spans="2:16" ht="15" customHeight="1">
      <c r="B145" s="42" t="s">
        <v>78</v>
      </c>
      <c r="C145" s="39">
        <v>12.212904728627999</v>
      </c>
      <c r="D145" s="39">
        <v>18.863265781504776</v>
      </c>
      <c r="E145" s="45">
        <v>674.54926624737948</v>
      </c>
      <c r="F145" s="45">
        <v>705.62543675751215</v>
      </c>
      <c r="G145" s="39">
        <v>8.9005357558816662</v>
      </c>
      <c r="H145" s="39">
        <v>0.21197297926857675</v>
      </c>
      <c r="I145" s="45">
        <v>40.640577684602839</v>
      </c>
      <c r="J145" s="46">
        <v>755.37852317726527</v>
      </c>
      <c r="K145" s="41">
        <f t="shared" si="20"/>
        <v>0</v>
      </c>
      <c r="L145" s="41">
        <f t="shared" si="21"/>
        <v>0</v>
      </c>
      <c r="M145" s="41"/>
      <c r="N145" s="41"/>
      <c r="O145" s="41"/>
      <c r="P145" s="41"/>
    </row>
    <row r="146" spans="2:16" ht="15" customHeight="1">
      <c r="B146" s="42" t="s">
        <v>17</v>
      </c>
      <c r="C146" s="39">
        <v>12.212904728627999</v>
      </c>
      <c r="D146" s="39">
        <v>20.004658746797112</v>
      </c>
      <c r="E146" s="45">
        <v>680.23293733985554</v>
      </c>
      <c r="F146" s="45">
        <v>712.45050081528075</v>
      </c>
      <c r="G146" s="39">
        <v>7.8290239925460048</v>
      </c>
      <c r="H146" s="39">
        <v>0.12811553692056837</v>
      </c>
      <c r="I146" s="45">
        <v>45.706964826461679</v>
      </c>
      <c r="J146" s="46">
        <v>766.11460517120895</v>
      </c>
      <c r="K146" s="41">
        <f t="shared" si="20"/>
        <v>0</v>
      </c>
      <c r="L146" s="41">
        <f t="shared" si="21"/>
        <v>0</v>
      </c>
      <c r="M146" s="41"/>
      <c r="N146" s="41"/>
      <c r="O146" s="41"/>
      <c r="P146" s="41"/>
    </row>
    <row r="147" spans="2:16" ht="15" customHeight="1">
      <c r="B147" s="42" t="s">
        <v>18</v>
      </c>
      <c r="C147" s="39">
        <v>12.212904728627999</v>
      </c>
      <c r="D147" s="39">
        <v>20.004658746797112</v>
      </c>
      <c r="E147" s="45">
        <v>696.953179594689</v>
      </c>
      <c r="F147" s="45">
        <v>729.17074307011421</v>
      </c>
      <c r="G147" s="39">
        <v>7.8290239925460048</v>
      </c>
      <c r="H147" s="39">
        <v>0.1374330305147915</v>
      </c>
      <c r="I147" s="45">
        <v>45.194502678779408</v>
      </c>
      <c r="J147" s="46">
        <v>782.33170277195438</v>
      </c>
      <c r="K147" s="41">
        <f t="shared" si="20"/>
        <v>0</v>
      </c>
      <c r="L147" s="41">
        <f t="shared" si="21"/>
        <v>0</v>
      </c>
      <c r="M147" s="41"/>
      <c r="N147" s="41"/>
      <c r="O147" s="41"/>
      <c r="P147" s="41"/>
    </row>
    <row r="148" spans="2:16" ht="15" customHeight="1">
      <c r="B148" s="42" t="s">
        <v>7</v>
      </c>
      <c r="C148" s="39">
        <v>12.212904728627999</v>
      </c>
      <c r="D148" s="39">
        <v>20.004658746797112</v>
      </c>
      <c r="E148" s="45">
        <v>716.03074772886089</v>
      </c>
      <c r="F148" s="45">
        <v>748.2483112042861</v>
      </c>
      <c r="G148" s="39">
        <v>7.8290239925460048</v>
      </c>
      <c r="H148" s="39">
        <v>0.10482180293501048</v>
      </c>
      <c r="I148" s="45">
        <v>48.194735616119267</v>
      </c>
      <c r="J148" s="46">
        <v>804.37689261588628</v>
      </c>
      <c r="K148" s="41">
        <f t="shared" si="20"/>
        <v>0</v>
      </c>
      <c r="L148" s="41">
        <f t="shared" si="21"/>
        <v>0</v>
      </c>
      <c r="M148" s="41"/>
      <c r="N148" s="41"/>
      <c r="O148" s="41"/>
      <c r="P148" s="41"/>
    </row>
    <row r="149" spans="2:16" ht="15" customHeight="1">
      <c r="B149" s="42" t="s">
        <v>6</v>
      </c>
      <c r="C149" s="39">
        <v>12.212904728627999</v>
      </c>
      <c r="D149" s="39">
        <v>20.004658746797112</v>
      </c>
      <c r="E149" s="45">
        <v>719.6319590030281</v>
      </c>
      <c r="F149" s="45">
        <v>751.8495224784532</v>
      </c>
      <c r="G149" s="39">
        <v>7.8290239925460048</v>
      </c>
      <c r="H149" s="39">
        <v>0.12811553692056837</v>
      </c>
      <c r="I149" s="45">
        <v>53.859771721406943</v>
      </c>
      <c r="J149" s="46">
        <v>813.66643372932685</v>
      </c>
      <c r="K149" s="41">
        <f t="shared" si="20"/>
        <v>0</v>
      </c>
      <c r="L149" s="41">
        <f t="shared" si="21"/>
        <v>0</v>
      </c>
      <c r="M149" s="41"/>
      <c r="N149" s="41"/>
      <c r="O149" s="41"/>
      <c r="P149" s="41"/>
    </row>
    <row r="150" spans="2:16" ht="15" customHeight="1">
      <c r="B150" s="42" t="s">
        <v>5</v>
      </c>
      <c r="C150" s="39">
        <v>12.212904728627999</v>
      </c>
      <c r="D150" s="39">
        <v>20.004658746797112</v>
      </c>
      <c r="E150" s="45">
        <v>717.73584905660368</v>
      </c>
      <c r="F150" s="45">
        <v>749.95341253202889</v>
      </c>
      <c r="G150" s="39">
        <v>7.5797810389005358</v>
      </c>
      <c r="H150" s="39">
        <v>9.0845562543675748E-2</v>
      </c>
      <c r="I150" s="45">
        <v>77.463312368972751</v>
      </c>
      <c r="J150" s="46">
        <v>835.08735150244581</v>
      </c>
      <c r="K150" s="41">
        <f t="shared" si="20"/>
        <v>0</v>
      </c>
      <c r="L150" s="41">
        <f t="shared" si="21"/>
        <v>0</v>
      </c>
      <c r="M150" s="41"/>
      <c r="N150" s="41"/>
      <c r="O150" s="41"/>
      <c r="P150" s="41"/>
    </row>
    <row r="151" spans="2:16" ht="15" customHeight="1">
      <c r="B151" s="36">
        <v>1979</v>
      </c>
      <c r="C151" s="37"/>
      <c r="D151" s="37"/>
      <c r="E151" s="38"/>
      <c r="F151" s="38"/>
      <c r="G151" s="39"/>
      <c r="H151" s="39"/>
      <c r="I151" s="45"/>
      <c r="J151" s="40"/>
      <c r="K151" s="41"/>
      <c r="L151" s="41"/>
      <c r="M151" s="41"/>
      <c r="N151" s="41"/>
      <c r="O151" s="41"/>
      <c r="P151" s="41"/>
    </row>
    <row r="152" spans="2:16" ht="15" customHeight="1">
      <c r="B152" s="42" t="s">
        <v>72</v>
      </c>
      <c r="C152" s="39">
        <v>12.329373398555788</v>
      </c>
      <c r="D152" s="39">
        <v>22.182622874446775</v>
      </c>
      <c r="E152" s="45">
        <v>716.97414395527596</v>
      </c>
      <c r="F152" s="45">
        <v>751.4861402282786</v>
      </c>
      <c r="G152" s="39">
        <v>7.7125553226182157</v>
      </c>
      <c r="H152" s="39">
        <v>0.10482180293501048</v>
      </c>
      <c r="I152" s="45">
        <v>72.86279990682506</v>
      </c>
      <c r="J152" s="46">
        <v>832.16631726065691</v>
      </c>
      <c r="K152" s="41">
        <f t="shared" ref="K152:K163" si="22">J152-(F152+G152+H152+I152)</f>
        <v>0</v>
      </c>
      <c r="L152" s="41">
        <f t="shared" ref="L152:L163" si="23">F152-(C152+D152+E152)</f>
        <v>0</v>
      </c>
      <c r="M152" s="41"/>
      <c r="N152" s="41"/>
      <c r="O152" s="41"/>
      <c r="P152" s="41"/>
    </row>
    <row r="153" spans="2:16" ht="15" customHeight="1">
      <c r="B153" s="42" t="s">
        <v>74</v>
      </c>
      <c r="C153" s="39">
        <v>12.329373398555788</v>
      </c>
      <c r="D153" s="39">
        <v>22.182622874446775</v>
      </c>
      <c r="E153" s="45">
        <v>720.41229909154436</v>
      </c>
      <c r="F153" s="45">
        <v>754.92429536454699</v>
      </c>
      <c r="G153" s="39">
        <v>7.7125553226182157</v>
      </c>
      <c r="H153" s="39">
        <v>6.9881201956673647E-2</v>
      </c>
      <c r="I153" s="45">
        <v>67.502911716748187</v>
      </c>
      <c r="J153" s="46">
        <v>830.20964360586993</v>
      </c>
      <c r="K153" s="41">
        <f t="shared" si="22"/>
        <v>0</v>
      </c>
      <c r="L153" s="41">
        <f t="shared" si="23"/>
        <v>0</v>
      </c>
      <c r="M153" s="41"/>
      <c r="N153" s="41"/>
      <c r="O153" s="41"/>
      <c r="P153" s="41"/>
    </row>
    <row r="154" spans="2:16" ht="15" customHeight="1">
      <c r="B154" s="42" t="s">
        <v>75</v>
      </c>
      <c r="C154" s="39">
        <v>12.329373398555788</v>
      </c>
      <c r="D154" s="39">
        <v>22.182622874446775</v>
      </c>
      <c r="E154" s="45">
        <v>720.03959934777549</v>
      </c>
      <c r="F154" s="45">
        <v>754.55159562077802</v>
      </c>
      <c r="G154" s="39">
        <v>7.7125553226182157</v>
      </c>
      <c r="H154" s="39">
        <v>1.6305613789890518E-2</v>
      </c>
      <c r="I154" s="45">
        <v>74.379221989284886</v>
      </c>
      <c r="J154" s="46">
        <v>836.6596785464709</v>
      </c>
      <c r="K154" s="41">
        <f t="shared" si="22"/>
        <v>0</v>
      </c>
      <c r="L154" s="41">
        <f t="shared" si="23"/>
        <v>0</v>
      </c>
      <c r="M154" s="41"/>
      <c r="N154" s="41"/>
      <c r="O154" s="41"/>
      <c r="P154" s="41"/>
    </row>
    <row r="155" spans="2:16" ht="15" customHeight="1">
      <c r="B155" s="42" t="s">
        <v>22</v>
      </c>
      <c r="C155" s="39">
        <v>12.329373398555788</v>
      </c>
      <c r="D155" s="39">
        <v>22.182622874446775</v>
      </c>
      <c r="E155" s="45">
        <v>717.98509201024922</v>
      </c>
      <c r="F155" s="45">
        <v>752.49708828325174</v>
      </c>
      <c r="G155" s="39">
        <v>7.7125553226182157</v>
      </c>
      <c r="H155" s="39">
        <v>4.6587467971115772E-2</v>
      </c>
      <c r="I155" s="45">
        <v>76.440717447006762</v>
      </c>
      <c r="J155" s="46">
        <v>836.69694852084785</v>
      </c>
      <c r="K155" s="41">
        <f t="shared" si="22"/>
        <v>0</v>
      </c>
      <c r="L155" s="41">
        <f t="shared" si="23"/>
        <v>0</v>
      </c>
      <c r="M155" s="41"/>
      <c r="N155" s="41"/>
      <c r="O155" s="41"/>
      <c r="P155" s="41"/>
    </row>
    <row r="156" spans="2:16" ht="15" customHeight="1">
      <c r="B156" s="42" t="s">
        <v>76</v>
      </c>
      <c r="C156" s="39">
        <v>12.329373398555788</v>
      </c>
      <c r="D156" s="39">
        <v>23.519683205217795</v>
      </c>
      <c r="E156" s="45">
        <v>721.30910784998832</v>
      </c>
      <c r="F156" s="45">
        <v>757.15816445376186</v>
      </c>
      <c r="G156" s="39">
        <v>7.6403447472629855</v>
      </c>
      <c r="H156" s="39">
        <v>6.5222455159562071E-2</v>
      </c>
      <c r="I156" s="45">
        <v>74.654088050314456</v>
      </c>
      <c r="J156" s="46">
        <v>839.51781970649893</v>
      </c>
      <c r="K156" s="41">
        <f t="shared" si="22"/>
        <v>0</v>
      </c>
      <c r="L156" s="41">
        <f t="shared" si="23"/>
        <v>0</v>
      </c>
      <c r="M156" s="41"/>
      <c r="N156" s="41"/>
      <c r="O156" s="41"/>
      <c r="P156" s="41"/>
    </row>
    <row r="157" spans="2:16" ht="15" customHeight="1">
      <c r="B157" s="42" t="s">
        <v>77</v>
      </c>
      <c r="C157" s="39">
        <v>12.329373398555788</v>
      </c>
      <c r="D157" s="39">
        <v>23.519683205217795</v>
      </c>
      <c r="E157" s="45">
        <v>719.72746331236897</v>
      </c>
      <c r="F157" s="45">
        <v>755.57651991614262</v>
      </c>
      <c r="G157" s="39">
        <v>7.6403447472629855</v>
      </c>
      <c r="H157" s="39">
        <v>0.13277428371767994</v>
      </c>
      <c r="I157" s="45">
        <v>77.134870719776373</v>
      </c>
      <c r="J157" s="46">
        <v>840.48450966689961</v>
      </c>
      <c r="K157" s="41">
        <f t="shared" si="22"/>
        <v>0</v>
      </c>
      <c r="L157" s="41">
        <f t="shared" si="23"/>
        <v>0</v>
      </c>
      <c r="M157" s="41"/>
      <c r="N157" s="41"/>
      <c r="O157" s="41"/>
      <c r="P157" s="41"/>
    </row>
    <row r="158" spans="2:16" ht="15" customHeight="1">
      <c r="B158" s="42" t="s">
        <v>78</v>
      </c>
      <c r="C158" s="39">
        <v>12.329373398555788</v>
      </c>
      <c r="D158" s="39">
        <v>23.519683205217795</v>
      </c>
      <c r="E158" s="45">
        <v>729.31749359422315</v>
      </c>
      <c r="F158" s="45">
        <v>765.16655019799668</v>
      </c>
      <c r="G158" s="39">
        <v>7.6403447472629855</v>
      </c>
      <c r="H158" s="39">
        <v>0.17004425809457255</v>
      </c>
      <c r="I158" s="45">
        <v>69.648264616818082</v>
      </c>
      <c r="J158" s="46">
        <v>842.62520382017237</v>
      </c>
      <c r="K158" s="41">
        <f t="shared" si="22"/>
        <v>0</v>
      </c>
      <c r="L158" s="41">
        <f t="shared" si="23"/>
        <v>0</v>
      </c>
      <c r="M158" s="41"/>
      <c r="N158" s="41"/>
      <c r="O158" s="41"/>
      <c r="P158" s="41"/>
    </row>
    <row r="159" spans="2:16" ht="15" customHeight="1">
      <c r="B159" s="42" t="s">
        <v>17</v>
      </c>
      <c r="C159" s="39">
        <v>12.329373398555788</v>
      </c>
      <c r="D159" s="39">
        <v>23.519683205217795</v>
      </c>
      <c r="E159" s="45">
        <v>749.46890286512928</v>
      </c>
      <c r="F159" s="45">
        <v>785.31795946890281</v>
      </c>
      <c r="G159" s="39">
        <v>7.6403447472629855</v>
      </c>
      <c r="H159" s="39">
        <v>0.19799673887724203</v>
      </c>
      <c r="I159" s="45">
        <v>74.11134404845096</v>
      </c>
      <c r="J159" s="46">
        <v>867.26764500349395</v>
      </c>
      <c r="K159" s="41">
        <f t="shared" si="22"/>
        <v>0</v>
      </c>
      <c r="L159" s="41">
        <f t="shared" si="23"/>
        <v>0</v>
      </c>
      <c r="M159" s="41"/>
      <c r="N159" s="41"/>
      <c r="O159" s="41"/>
      <c r="P159" s="41"/>
    </row>
    <row r="160" spans="2:16" ht="15" customHeight="1">
      <c r="B160" s="42" t="s">
        <v>18</v>
      </c>
      <c r="C160" s="39">
        <v>12.329373398555788</v>
      </c>
      <c r="D160" s="39">
        <v>23.519683205217795</v>
      </c>
      <c r="E160" s="45">
        <v>760.83857442348005</v>
      </c>
      <c r="F160" s="45">
        <v>796.6876310272537</v>
      </c>
      <c r="G160" s="39">
        <v>7.6403447472629855</v>
      </c>
      <c r="H160" s="39">
        <v>7.6869322152341019E-2</v>
      </c>
      <c r="I160" s="45">
        <v>69.189378057302591</v>
      </c>
      <c r="J160" s="46">
        <v>873.5942231539716</v>
      </c>
      <c r="K160" s="41">
        <f t="shared" si="22"/>
        <v>0</v>
      </c>
      <c r="L160" s="41">
        <f t="shared" si="23"/>
        <v>0</v>
      </c>
      <c r="M160" s="41"/>
      <c r="N160" s="41"/>
      <c r="O160" s="41"/>
      <c r="P160" s="41"/>
    </row>
    <row r="161" spans="2:16" ht="15" customHeight="1">
      <c r="B161" s="42" t="s">
        <v>7</v>
      </c>
      <c r="C161" s="39">
        <v>12.329373398555788</v>
      </c>
      <c r="D161" s="39">
        <v>23.89937106918239</v>
      </c>
      <c r="E161" s="45">
        <v>772.74633123689728</v>
      </c>
      <c r="F161" s="45">
        <v>808.97507570463551</v>
      </c>
      <c r="G161" s="39">
        <v>7.0929419986023756</v>
      </c>
      <c r="H161" s="39">
        <v>0.13044491031912414</v>
      </c>
      <c r="I161" s="45">
        <v>68.355462380619613</v>
      </c>
      <c r="J161" s="46">
        <v>884.55392499417644</v>
      </c>
      <c r="K161" s="41">
        <f t="shared" si="22"/>
        <v>0</v>
      </c>
      <c r="L161" s="41">
        <f t="shared" si="23"/>
        <v>0</v>
      </c>
      <c r="M161" s="41"/>
      <c r="N161" s="41"/>
      <c r="O161" s="41"/>
      <c r="P161" s="41"/>
    </row>
    <row r="162" spans="2:16" ht="15" customHeight="1">
      <c r="B162" s="42" t="s">
        <v>6</v>
      </c>
      <c r="C162" s="39">
        <v>12.329373398555788</v>
      </c>
      <c r="D162" s="39">
        <v>24.218495224784533</v>
      </c>
      <c r="E162" s="45">
        <v>771.17633356627061</v>
      </c>
      <c r="F162" s="45">
        <v>807.72420218961088</v>
      </c>
      <c r="G162" s="39">
        <v>7.0929419986023756</v>
      </c>
      <c r="H162" s="39">
        <v>0.16072676450034939</v>
      </c>
      <c r="I162" s="45">
        <v>73.652457488935468</v>
      </c>
      <c r="J162" s="46">
        <v>888.63032844164923</v>
      </c>
      <c r="K162" s="41">
        <f t="shared" si="22"/>
        <v>0</v>
      </c>
      <c r="L162" s="41">
        <f t="shared" si="23"/>
        <v>0</v>
      </c>
      <c r="M162" s="41"/>
      <c r="N162" s="41"/>
      <c r="O162" s="41"/>
      <c r="P162" s="41"/>
    </row>
    <row r="163" spans="2:16" ht="15" customHeight="1">
      <c r="B163" s="42" t="s">
        <v>5</v>
      </c>
      <c r="C163" s="39">
        <v>12.445842068483579</v>
      </c>
      <c r="D163" s="39">
        <v>24.102026554856742</v>
      </c>
      <c r="E163" s="45">
        <v>761.83554623806197</v>
      </c>
      <c r="F163" s="45">
        <v>798.38341486140223</v>
      </c>
      <c r="G163" s="39">
        <v>7.1232238527836005</v>
      </c>
      <c r="H163" s="39">
        <v>4.6587467971115772E-2</v>
      </c>
      <c r="I163" s="45">
        <v>93.133007221057525</v>
      </c>
      <c r="J163" s="46">
        <v>898.68623340321449</v>
      </c>
      <c r="K163" s="41">
        <f t="shared" si="22"/>
        <v>0</v>
      </c>
      <c r="L163" s="41">
        <f t="shared" si="23"/>
        <v>0</v>
      </c>
      <c r="M163" s="41"/>
      <c r="N163" s="41"/>
      <c r="O163" s="41"/>
      <c r="P163" s="41"/>
    </row>
    <row r="164" spans="2:16" ht="15" customHeight="1">
      <c r="B164" s="36">
        <v>1980</v>
      </c>
      <c r="C164" s="37"/>
      <c r="D164" s="37"/>
      <c r="E164" s="38"/>
      <c r="F164" s="38"/>
      <c r="G164" s="39"/>
      <c r="H164" s="39"/>
      <c r="I164" s="45"/>
      <c r="J164" s="40"/>
      <c r="K164" s="41"/>
      <c r="L164" s="41"/>
      <c r="M164" s="41"/>
      <c r="N164" s="41"/>
      <c r="O164" s="41"/>
      <c r="P164" s="41"/>
    </row>
    <row r="165" spans="2:16" ht="15" customHeight="1">
      <c r="B165" s="42" t="s">
        <v>72</v>
      </c>
      <c r="C165" s="39">
        <v>12.445842068483579</v>
      </c>
      <c r="D165" s="39">
        <v>23.405543908688564</v>
      </c>
      <c r="E165" s="45">
        <v>770.91311437223385</v>
      </c>
      <c r="F165" s="45">
        <v>806.76450034940603</v>
      </c>
      <c r="G165" s="39">
        <v>7.1232238527836005</v>
      </c>
      <c r="H165" s="39">
        <v>9.5504309340787324E-2</v>
      </c>
      <c r="I165" s="45">
        <v>85.644071744700682</v>
      </c>
      <c r="J165" s="46">
        <v>899.62730025623102</v>
      </c>
      <c r="K165" s="41">
        <f t="shared" ref="K165:K176" si="24">J165-(F165+G165+H165+I165)</f>
        <v>0</v>
      </c>
      <c r="L165" s="41">
        <f t="shared" ref="L165:L176" si="25">F165-(C165+D165+E165)</f>
        <v>0</v>
      </c>
      <c r="M165" s="41"/>
      <c r="N165" s="41"/>
      <c r="O165" s="41"/>
      <c r="P165" s="41"/>
    </row>
    <row r="166" spans="2:16" ht="15" customHeight="1">
      <c r="B166" s="42" t="s">
        <v>74</v>
      </c>
      <c r="C166" s="39">
        <v>12.445842068483579</v>
      </c>
      <c r="D166" s="39">
        <v>26.957838341486138</v>
      </c>
      <c r="E166" s="45">
        <v>769.86722571628229</v>
      </c>
      <c r="F166" s="45">
        <v>809.27090612625204</v>
      </c>
      <c r="G166" s="39">
        <v>7.1232238527836005</v>
      </c>
      <c r="H166" s="39">
        <v>0.121127416724901</v>
      </c>
      <c r="I166" s="45">
        <v>86.568832983927322</v>
      </c>
      <c r="J166" s="46">
        <v>903.08409037968784</v>
      </c>
      <c r="K166" s="41">
        <f t="shared" si="24"/>
        <v>0</v>
      </c>
      <c r="L166" s="41">
        <f t="shared" si="25"/>
        <v>0</v>
      </c>
      <c r="M166" s="41"/>
      <c r="N166" s="41"/>
      <c r="O166" s="41"/>
      <c r="P166" s="41"/>
    </row>
    <row r="167" spans="2:16" ht="15" customHeight="1">
      <c r="B167" s="42" t="s">
        <v>75</v>
      </c>
      <c r="C167" s="39">
        <v>21.914744933612855</v>
      </c>
      <c r="D167" s="39">
        <v>26.957838341486138</v>
      </c>
      <c r="E167" s="45">
        <v>748.15047752154669</v>
      </c>
      <c r="F167" s="45">
        <v>797.02306079664572</v>
      </c>
      <c r="G167" s="39">
        <v>7.1232238527836005</v>
      </c>
      <c r="H167" s="39">
        <v>0.16305613789890519</v>
      </c>
      <c r="I167" s="45">
        <v>86.154204518984386</v>
      </c>
      <c r="J167" s="46">
        <v>890.46354530631265</v>
      </c>
      <c r="K167" s="41">
        <f t="shared" si="24"/>
        <v>0</v>
      </c>
      <c r="L167" s="41">
        <f t="shared" si="25"/>
        <v>0</v>
      </c>
      <c r="M167" s="41"/>
      <c r="N167" s="41"/>
      <c r="O167" s="41"/>
      <c r="P167" s="41"/>
    </row>
    <row r="168" spans="2:16" ht="15" customHeight="1">
      <c r="B168" s="42" t="s">
        <v>22</v>
      </c>
      <c r="C168" s="39">
        <v>26.026088982063822</v>
      </c>
      <c r="D168" s="39">
        <v>26.957838341486138</v>
      </c>
      <c r="E168" s="45">
        <v>742.22921034241779</v>
      </c>
      <c r="F168" s="45">
        <v>795.21313766596779</v>
      </c>
      <c r="G168" s="39">
        <v>7.1232238527836005</v>
      </c>
      <c r="H168" s="39">
        <v>0.2003261122757978</v>
      </c>
      <c r="I168" s="45">
        <v>74.453761938038667</v>
      </c>
      <c r="J168" s="46">
        <v>876.99044956906596</v>
      </c>
      <c r="K168" s="41">
        <f t="shared" si="24"/>
        <v>0</v>
      </c>
      <c r="L168" s="41">
        <f t="shared" si="25"/>
        <v>0</v>
      </c>
      <c r="M168" s="41"/>
      <c r="N168" s="41"/>
      <c r="O168" s="41"/>
      <c r="P168" s="41"/>
    </row>
    <row r="169" spans="2:16" ht="15" customHeight="1">
      <c r="B169" s="42" t="s">
        <v>76</v>
      </c>
      <c r="C169" s="39">
        <v>26.026088982063822</v>
      </c>
      <c r="D169" s="39">
        <v>27.83601211274167</v>
      </c>
      <c r="E169" s="45">
        <v>751.17400419287208</v>
      </c>
      <c r="F169" s="45">
        <v>805.03610528767763</v>
      </c>
      <c r="G169" s="39">
        <v>7.0836245050081521</v>
      </c>
      <c r="H169" s="39">
        <v>0.22594921965991147</v>
      </c>
      <c r="I169" s="45">
        <v>76.249708828325183</v>
      </c>
      <c r="J169" s="46">
        <v>888.59538784067092</v>
      </c>
      <c r="K169" s="41">
        <f t="shared" si="24"/>
        <v>0</v>
      </c>
      <c r="L169" s="41">
        <f t="shared" si="25"/>
        <v>0</v>
      </c>
      <c r="M169" s="41"/>
      <c r="N169" s="41"/>
      <c r="O169" s="41"/>
      <c r="P169" s="41"/>
    </row>
    <row r="170" spans="2:16" ht="15" customHeight="1">
      <c r="B170" s="42" t="s">
        <v>77</v>
      </c>
      <c r="C170" s="39">
        <v>26.026088982063822</v>
      </c>
      <c r="D170" s="39">
        <v>27.83601211274167</v>
      </c>
      <c r="E170" s="45">
        <v>765.65338923829495</v>
      </c>
      <c r="F170" s="45">
        <v>819.51549033310027</v>
      </c>
      <c r="G170" s="39">
        <v>7.0836245050081521</v>
      </c>
      <c r="H170" s="39">
        <v>0.25390170044258092</v>
      </c>
      <c r="I170" s="45">
        <v>116.19613324015839</v>
      </c>
      <c r="J170" s="46">
        <v>943.04914977870953</v>
      </c>
      <c r="K170" s="41">
        <f t="shared" si="24"/>
        <v>0</v>
      </c>
      <c r="L170" s="41">
        <f t="shared" si="25"/>
        <v>0</v>
      </c>
      <c r="M170" s="41"/>
      <c r="N170" s="41"/>
      <c r="O170" s="41"/>
      <c r="P170" s="41"/>
    </row>
    <row r="171" spans="2:16" ht="15" customHeight="1">
      <c r="B171" s="42" t="s">
        <v>78</v>
      </c>
      <c r="C171" s="39">
        <v>26.026088982063822</v>
      </c>
      <c r="D171" s="39">
        <v>27.83601211274167</v>
      </c>
      <c r="E171" s="45">
        <v>792.32704402515719</v>
      </c>
      <c r="F171" s="45">
        <v>846.18914511996275</v>
      </c>
      <c r="G171" s="39">
        <v>7.0836245050081521</v>
      </c>
      <c r="H171" s="39">
        <v>0.27952480782669459</v>
      </c>
      <c r="I171" s="45">
        <v>116.16119263918006</v>
      </c>
      <c r="J171" s="46">
        <v>969.71348707197762</v>
      </c>
      <c r="K171" s="41">
        <f t="shared" si="24"/>
        <v>0</v>
      </c>
      <c r="L171" s="41">
        <f t="shared" si="25"/>
        <v>0</v>
      </c>
      <c r="M171" s="41"/>
      <c r="N171" s="41"/>
      <c r="O171" s="41"/>
      <c r="P171" s="41"/>
    </row>
    <row r="172" spans="2:16" ht="15" customHeight="1">
      <c r="B172" s="42" t="s">
        <v>17</v>
      </c>
      <c r="C172" s="39">
        <v>26.026088982063822</v>
      </c>
      <c r="D172" s="39">
        <v>28.357791754018169</v>
      </c>
      <c r="E172" s="45">
        <v>759.35709294199864</v>
      </c>
      <c r="F172" s="45">
        <v>813.74097367808065</v>
      </c>
      <c r="G172" s="39">
        <v>7.0836245050081521</v>
      </c>
      <c r="H172" s="39">
        <v>0.30747728860936407</v>
      </c>
      <c r="I172" s="45">
        <v>69.315164220824585</v>
      </c>
      <c r="J172" s="46">
        <v>890.44723969252266</v>
      </c>
      <c r="K172" s="41">
        <f t="shared" si="24"/>
        <v>0</v>
      </c>
      <c r="L172" s="41">
        <f t="shared" si="25"/>
        <v>0</v>
      </c>
      <c r="M172" s="41"/>
      <c r="N172" s="41"/>
      <c r="O172" s="41"/>
      <c r="P172" s="41"/>
    </row>
    <row r="173" spans="2:16" ht="15" customHeight="1">
      <c r="B173" s="42" t="s">
        <v>18</v>
      </c>
      <c r="C173" s="39">
        <v>26.026088982063822</v>
      </c>
      <c r="D173" s="39">
        <v>28.357791754018169</v>
      </c>
      <c r="E173" s="45">
        <v>792.25716282320059</v>
      </c>
      <c r="F173" s="45">
        <v>846.64104355928259</v>
      </c>
      <c r="G173" s="39">
        <v>7.0836245050081521</v>
      </c>
      <c r="H173" s="39">
        <v>0.34474726298625663</v>
      </c>
      <c r="I173" s="45">
        <v>66.946191474493361</v>
      </c>
      <c r="J173" s="46">
        <v>921.01560680177033</v>
      </c>
      <c r="K173" s="41">
        <f t="shared" si="24"/>
        <v>0</v>
      </c>
      <c r="L173" s="41">
        <f t="shared" si="25"/>
        <v>0</v>
      </c>
      <c r="M173" s="41"/>
      <c r="N173" s="41"/>
      <c r="O173" s="41"/>
      <c r="P173" s="41"/>
    </row>
    <row r="174" spans="2:16" ht="15" customHeight="1">
      <c r="B174" s="42" t="s">
        <v>7</v>
      </c>
      <c r="C174" s="39">
        <v>37.670626601444205</v>
      </c>
      <c r="D174" s="39">
        <v>28.357791754018169</v>
      </c>
      <c r="E174" s="45">
        <f>((344087+540)/0.4293)/1000</f>
        <v>802.7649662240857</v>
      </c>
      <c r="F174" s="45">
        <v>868.79338457954805</v>
      </c>
      <c r="G174" s="39">
        <v>7.0836245050081521</v>
      </c>
      <c r="H174" s="39">
        <v>0.28651292802236195</v>
      </c>
      <c r="I174" s="45">
        <v>93.049149778709534</v>
      </c>
      <c r="J174" s="46">
        <v>969.21267179128802</v>
      </c>
      <c r="K174" s="41">
        <f t="shared" si="24"/>
        <v>0</v>
      </c>
      <c r="L174" s="41">
        <f t="shared" si="25"/>
        <v>0</v>
      </c>
      <c r="M174" s="41"/>
      <c r="N174" s="41"/>
      <c r="O174" s="41"/>
      <c r="P174" s="41"/>
    </row>
    <row r="175" spans="2:16" ht="15" customHeight="1">
      <c r="B175" s="42" t="s">
        <v>6</v>
      </c>
      <c r="C175" s="39">
        <v>40.465874679711163</v>
      </c>
      <c r="D175" s="39">
        <v>28.357791754018169</v>
      </c>
      <c r="E175" s="45">
        <v>779.53412532028881</v>
      </c>
      <c r="F175" s="45">
        <v>848.35779175401819</v>
      </c>
      <c r="G175" s="39">
        <v>7.0836245050081521</v>
      </c>
      <c r="H175" s="39">
        <v>0.3167947822035872</v>
      </c>
      <c r="I175" s="45">
        <v>66.906592126717911</v>
      </c>
      <c r="J175" s="46">
        <v>922.66480316794775</v>
      </c>
      <c r="K175" s="41">
        <f t="shared" si="24"/>
        <v>0</v>
      </c>
      <c r="L175" s="41">
        <f t="shared" si="25"/>
        <v>0</v>
      </c>
      <c r="M175" s="41"/>
      <c r="N175" s="41"/>
      <c r="O175" s="41"/>
      <c r="P175" s="41"/>
    </row>
    <row r="176" spans="2:16" ht="15" customHeight="1">
      <c r="B176" s="42" t="s">
        <v>5</v>
      </c>
      <c r="C176" s="39">
        <v>44.348940135103661</v>
      </c>
      <c r="D176" s="39">
        <v>28.327509899836944</v>
      </c>
      <c r="E176" s="45">
        <v>790.50547402748668</v>
      </c>
      <c r="F176" s="45">
        <v>863.18192406242713</v>
      </c>
      <c r="G176" s="39">
        <v>14.99417656650361</v>
      </c>
      <c r="H176" s="39">
        <v>0.36105287677614722</v>
      </c>
      <c r="I176" s="45">
        <v>87.437689261588631</v>
      </c>
      <c r="J176" s="46">
        <v>965.97484276729551</v>
      </c>
      <c r="K176" s="41">
        <f t="shared" si="24"/>
        <v>0</v>
      </c>
      <c r="L176" s="41">
        <f t="shared" si="25"/>
        <v>0</v>
      </c>
      <c r="M176" s="41"/>
      <c r="N176" s="41"/>
      <c r="O176" s="41"/>
      <c r="P176" s="41"/>
    </row>
    <row r="177" spans="2:16" ht="15" customHeight="1">
      <c r="B177" s="36">
        <v>1981</v>
      </c>
      <c r="C177" s="37"/>
      <c r="D177" s="37"/>
      <c r="E177" s="38"/>
      <c r="F177" s="38"/>
      <c r="G177" s="39"/>
      <c r="H177" s="39"/>
      <c r="I177" s="45"/>
      <c r="J177" s="40"/>
      <c r="K177" s="41"/>
      <c r="L177" s="41"/>
      <c r="M177" s="41"/>
      <c r="N177" s="41"/>
      <c r="O177" s="41"/>
      <c r="P177" s="41"/>
    </row>
    <row r="178" spans="2:16" ht="15" customHeight="1">
      <c r="B178" s="42" t="s">
        <v>72</v>
      </c>
      <c r="C178" s="39">
        <v>44.348940135103661</v>
      </c>
      <c r="D178" s="39">
        <v>30.472862799906824</v>
      </c>
      <c r="E178" s="45">
        <v>796.05171208944785</v>
      </c>
      <c r="F178" s="45">
        <v>870.87351502445836</v>
      </c>
      <c r="G178" s="39">
        <v>14.99417656650361</v>
      </c>
      <c r="H178" s="39">
        <v>0.39366410435592825</v>
      </c>
      <c r="I178" s="45">
        <v>118.20871185651059</v>
      </c>
      <c r="J178" s="46">
        <v>1004.4700675518286</v>
      </c>
      <c r="K178" s="41">
        <f t="shared" ref="K178:K189" si="26">J178-(F178+G178+H178+I178)</f>
        <v>0</v>
      </c>
      <c r="L178" s="41">
        <f t="shared" ref="L178:L189" si="27">F178-(C178+D178+E178)</f>
        <v>0</v>
      </c>
      <c r="M178" s="41"/>
      <c r="N178" s="41"/>
      <c r="O178" s="41"/>
      <c r="P178" s="41"/>
    </row>
    <row r="179" spans="2:16" ht="15" customHeight="1">
      <c r="B179" s="42" t="s">
        <v>74</v>
      </c>
      <c r="C179" s="39">
        <v>44.348940135103661</v>
      </c>
      <c r="D179" s="39">
        <v>30.472862799906824</v>
      </c>
      <c r="E179" s="45">
        <v>786.20545073375263</v>
      </c>
      <c r="F179" s="45">
        <v>861.02725366876314</v>
      </c>
      <c r="G179" s="39">
        <v>14.99417656650361</v>
      </c>
      <c r="H179" s="39">
        <v>0.40996971814581878</v>
      </c>
      <c r="I179" s="45">
        <v>81.425576519916135</v>
      </c>
      <c r="J179" s="46">
        <v>957.8569764733287</v>
      </c>
      <c r="K179" s="41">
        <f t="shared" si="26"/>
        <v>0</v>
      </c>
      <c r="L179" s="41">
        <f t="shared" si="27"/>
        <v>0</v>
      </c>
      <c r="M179" s="41"/>
      <c r="N179" s="41"/>
      <c r="O179" s="41"/>
      <c r="P179" s="41"/>
    </row>
    <row r="180" spans="2:16" ht="15" customHeight="1">
      <c r="B180" s="42" t="s">
        <v>75</v>
      </c>
      <c r="C180" s="39">
        <v>44.348940135103661</v>
      </c>
      <c r="D180" s="39">
        <v>30.472862799906824</v>
      </c>
      <c r="E180" s="45">
        <v>796.6363848124854</v>
      </c>
      <c r="F180" s="45">
        <v>871.45818774749591</v>
      </c>
      <c r="G180" s="39">
        <v>14.99417656650361</v>
      </c>
      <c r="H180" s="39">
        <v>0.45888655951549034</v>
      </c>
      <c r="I180" s="45">
        <v>115.43209876543209</v>
      </c>
      <c r="J180" s="46">
        <v>1002.3433496389471</v>
      </c>
      <c r="K180" s="41">
        <f t="shared" si="26"/>
        <v>0</v>
      </c>
      <c r="L180" s="41">
        <f t="shared" si="27"/>
        <v>0</v>
      </c>
      <c r="M180" s="41"/>
      <c r="N180" s="41"/>
      <c r="O180" s="41"/>
      <c r="P180" s="41"/>
    </row>
    <row r="181" spans="2:16" ht="15" customHeight="1">
      <c r="B181" s="42" t="s">
        <v>22</v>
      </c>
      <c r="C181" s="39">
        <v>46.880969019333797</v>
      </c>
      <c r="D181" s="39">
        <v>30.472862799906824</v>
      </c>
      <c r="E181" s="45">
        <v>779.49219659911478</v>
      </c>
      <c r="F181" s="45">
        <v>856.84602841835544</v>
      </c>
      <c r="G181" s="39">
        <v>14.99417656650361</v>
      </c>
      <c r="H181" s="39">
        <v>0.48916841369671554</v>
      </c>
      <c r="I181" s="45">
        <v>152.6182156999767</v>
      </c>
      <c r="J181" s="46">
        <v>1024.9475890985325</v>
      </c>
      <c r="K181" s="41">
        <f t="shared" si="26"/>
        <v>0</v>
      </c>
      <c r="L181" s="41">
        <f t="shared" si="27"/>
        <v>0</v>
      </c>
      <c r="M181" s="41"/>
      <c r="N181" s="41"/>
      <c r="O181" s="41"/>
      <c r="P181" s="41"/>
    </row>
    <row r="182" spans="2:16" ht="15" customHeight="1">
      <c r="B182" s="42" t="s">
        <v>76</v>
      </c>
      <c r="C182" s="39">
        <v>46.880969019333797</v>
      </c>
      <c r="D182" s="39">
        <v>31.413929652923361</v>
      </c>
      <c r="E182" s="45">
        <v>755.71861169345448</v>
      </c>
      <c r="F182" s="45">
        <v>834.01351036571168</v>
      </c>
      <c r="G182" s="39">
        <v>15.413463778243651</v>
      </c>
      <c r="H182" s="39">
        <v>0.51479152108082926</v>
      </c>
      <c r="I182" s="45">
        <v>92.483112042860469</v>
      </c>
      <c r="J182" s="46">
        <v>942.42487770789648</v>
      </c>
      <c r="K182" s="41">
        <f t="shared" si="26"/>
        <v>0</v>
      </c>
      <c r="L182" s="41">
        <f t="shared" si="27"/>
        <v>0</v>
      </c>
      <c r="M182" s="41"/>
      <c r="N182" s="41"/>
      <c r="O182" s="41"/>
      <c r="P182" s="41"/>
    </row>
    <row r="183" spans="2:16" ht="15" customHeight="1">
      <c r="B183" s="42" t="s">
        <v>77</v>
      </c>
      <c r="C183" s="39">
        <v>49.317493594223151</v>
      </c>
      <c r="D183" s="39">
        <v>36.424411833216865</v>
      </c>
      <c r="E183" s="45">
        <v>776.85767528534825</v>
      </c>
      <c r="F183" s="45">
        <v>862.59958071278822</v>
      </c>
      <c r="G183" s="39">
        <v>10.421616585138597</v>
      </c>
      <c r="H183" s="39">
        <v>0.54507337526205446</v>
      </c>
      <c r="I183" s="45">
        <v>118.16911250873514</v>
      </c>
      <c r="J183" s="46">
        <v>991.73538318192402</v>
      </c>
      <c r="K183" s="41">
        <f t="shared" si="26"/>
        <v>0</v>
      </c>
      <c r="L183" s="41">
        <f t="shared" si="27"/>
        <v>0</v>
      </c>
      <c r="M183" s="41"/>
      <c r="N183" s="41"/>
      <c r="O183" s="41"/>
      <c r="P183" s="41"/>
    </row>
    <row r="184" spans="2:16" ht="15" customHeight="1">
      <c r="B184" s="42" t="s">
        <v>78</v>
      </c>
      <c r="C184" s="39">
        <v>51.549033310039597</v>
      </c>
      <c r="D184" s="39">
        <v>36.424411833216865</v>
      </c>
      <c r="E184" s="45">
        <v>827.68693221523404</v>
      </c>
      <c r="F184" s="45">
        <v>915.66037735849045</v>
      </c>
      <c r="G184" s="39">
        <v>10.421616585138597</v>
      </c>
      <c r="H184" s="39">
        <v>0.56603773584905659</v>
      </c>
      <c r="I184" s="45">
        <v>113.54996505939903</v>
      </c>
      <c r="J184" s="46">
        <v>1040.1979967388772</v>
      </c>
      <c r="K184" s="41">
        <f t="shared" si="26"/>
        <v>0</v>
      </c>
      <c r="L184" s="41">
        <f t="shared" si="27"/>
        <v>0</v>
      </c>
      <c r="M184" s="41"/>
      <c r="N184" s="41"/>
      <c r="O184" s="41"/>
      <c r="P184" s="41"/>
    </row>
    <row r="185" spans="2:16" ht="15" customHeight="1">
      <c r="B185" s="42" t="s">
        <v>17</v>
      </c>
      <c r="C185" s="39">
        <v>51.549033310039597</v>
      </c>
      <c r="D185" s="39">
        <v>35.774516655019795</v>
      </c>
      <c r="E185" s="45">
        <v>856.25436757512227</v>
      </c>
      <c r="F185" s="45">
        <v>943.57791754018172</v>
      </c>
      <c r="G185" s="39">
        <v>8.8842301420917771</v>
      </c>
      <c r="H185" s="39">
        <v>0.4472396925227114</v>
      </c>
      <c r="I185" s="45">
        <v>110.7593757279292</v>
      </c>
      <c r="J185" s="46">
        <v>1063.6687631027253</v>
      </c>
      <c r="K185" s="41">
        <f t="shared" si="26"/>
        <v>0</v>
      </c>
      <c r="L185" s="41">
        <f t="shared" si="27"/>
        <v>0</v>
      </c>
      <c r="M185" s="41"/>
      <c r="N185" s="41"/>
      <c r="O185" s="41"/>
      <c r="P185" s="41"/>
    </row>
    <row r="186" spans="2:16" ht="15" customHeight="1">
      <c r="B186" s="42" t="s">
        <v>18</v>
      </c>
      <c r="C186" s="39">
        <v>51.549033310039597</v>
      </c>
      <c r="D186" s="39">
        <v>35.776846028418355</v>
      </c>
      <c r="E186" s="45">
        <v>881.62823200559046</v>
      </c>
      <c r="F186" s="45">
        <v>968.95411134404844</v>
      </c>
      <c r="G186" s="39">
        <v>8.8842301420917771</v>
      </c>
      <c r="H186" s="39">
        <v>0.48450966689960401</v>
      </c>
      <c r="I186" s="45">
        <v>136.69461914744932</v>
      </c>
      <c r="J186" s="46">
        <v>1115.0174703004891</v>
      </c>
      <c r="K186" s="41">
        <f t="shared" si="26"/>
        <v>0</v>
      </c>
      <c r="L186" s="41">
        <f t="shared" si="27"/>
        <v>0</v>
      </c>
      <c r="M186" s="41"/>
      <c r="N186" s="41"/>
      <c r="O186" s="41"/>
      <c r="P186" s="41"/>
    </row>
    <row r="187" spans="2:16" ht="15" customHeight="1">
      <c r="B187" s="42" t="s">
        <v>7</v>
      </c>
      <c r="C187" s="39">
        <v>51.549033310039597</v>
      </c>
      <c r="D187" s="39">
        <v>35.774516655019795</v>
      </c>
      <c r="E187" s="45">
        <v>907.51455858374095</v>
      </c>
      <c r="F187" s="45">
        <v>994.83810854880039</v>
      </c>
      <c r="G187" s="39">
        <v>8.8376426741206622</v>
      </c>
      <c r="H187" s="39">
        <v>0.50314465408805031</v>
      </c>
      <c r="I187" s="45">
        <v>159.7670626601444</v>
      </c>
      <c r="J187" s="46">
        <v>1163.9459585371535</v>
      </c>
      <c r="K187" s="41">
        <f t="shared" si="26"/>
        <v>0</v>
      </c>
      <c r="L187" s="41">
        <f t="shared" si="27"/>
        <v>0</v>
      </c>
      <c r="M187" s="41"/>
      <c r="N187" s="41"/>
      <c r="O187" s="41"/>
      <c r="P187" s="41"/>
    </row>
    <row r="188" spans="2:16" ht="15" customHeight="1">
      <c r="B188" s="42" t="s">
        <v>6</v>
      </c>
      <c r="C188" s="39">
        <v>62.236198462613551</v>
      </c>
      <c r="D188" s="39">
        <v>37.903563941299794</v>
      </c>
      <c r="E188" s="45">
        <v>892.43419520149075</v>
      </c>
      <c r="F188" s="45">
        <v>992.57395760540408</v>
      </c>
      <c r="G188" s="39">
        <v>6.7109247612392267</v>
      </c>
      <c r="H188" s="39">
        <v>0.41695783834148614</v>
      </c>
      <c r="I188" s="45">
        <v>144.40717447006756</v>
      </c>
      <c r="J188" s="46">
        <v>1144.1090146750523</v>
      </c>
      <c r="K188" s="41">
        <f t="shared" si="26"/>
        <v>0</v>
      </c>
      <c r="L188" s="41">
        <f t="shared" si="27"/>
        <v>0</v>
      </c>
      <c r="M188" s="41"/>
      <c r="N188" s="41"/>
      <c r="O188" s="41"/>
      <c r="P188" s="41"/>
    </row>
    <row r="189" spans="2:16" ht="15" customHeight="1">
      <c r="B189" s="42" t="s">
        <v>5</v>
      </c>
      <c r="C189" s="39">
        <v>62.334032145352893</v>
      </c>
      <c r="D189" s="39">
        <v>40.179361751688795</v>
      </c>
      <c r="E189" s="45">
        <v>876.88329839273229</v>
      </c>
      <c r="F189" s="45">
        <v>979.39669228977402</v>
      </c>
      <c r="G189" s="39">
        <v>6.6247379454926625</v>
      </c>
      <c r="H189" s="39">
        <v>0.41928721174004191</v>
      </c>
      <c r="I189" s="45">
        <v>138.15746564174236</v>
      </c>
      <c r="J189" s="46">
        <v>1124.5981830887492</v>
      </c>
      <c r="K189" s="41">
        <f t="shared" si="26"/>
        <v>0</v>
      </c>
      <c r="L189" s="41">
        <f t="shared" si="27"/>
        <v>0</v>
      </c>
      <c r="M189" s="41"/>
      <c r="N189" s="41"/>
      <c r="O189" s="41"/>
      <c r="P189" s="41"/>
    </row>
    <row r="190" spans="2:16" ht="15" customHeight="1">
      <c r="B190" s="36">
        <v>1982</v>
      </c>
      <c r="C190" s="37"/>
      <c r="D190" s="37"/>
      <c r="E190" s="38"/>
      <c r="F190" s="38"/>
      <c r="G190" s="39"/>
      <c r="H190" s="39"/>
      <c r="I190" s="45"/>
      <c r="J190" s="40"/>
      <c r="K190" s="41"/>
      <c r="L190" s="41"/>
      <c r="M190" s="41"/>
      <c r="N190" s="41"/>
      <c r="O190" s="41"/>
      <c r="P190" s="41"/>
    </row>
    <row r="191" spans="2:16" ht="15" customHeight="1">
      <c r="B191" s="42" t="s">
        <v>72</v>
      </c>
      <c r="C191" s="39">
        <v>62.334032145352893</v>
      </c>
      <c r="D191" s="39">
        <v>40.179361751688795</v>
      </c>
      <c r="E191" s="45">
        <v>879.01700442580932</v>
      </c>
      <c r="F191" s="45">
        <v>981.53039832285117</v>
      </c>
      <c r="G191" s="39">
        <v>6.6247379454926625</v>
      </c>
      <c r="H191" s="39">
        <v>0.44258094572559981</v>
      </c>
      <c r="I191" s="45">
        <v>152.26415094339623</v>
      </c>
      <c r="J191" s="46">
        <v>1140.8618681574658</v>
      </c>
      <c r="K191" s="41">
        <f t="shared" ref="K191:K202" si="28">J191-(F191+G191+H191+I191)</f>
        <v>0</v>
      </c>
      <c r="L191" s="41">
        <f t="shared" ref="L191:L202" si="29">F191-(C191+D191+E191)</f>
        <v>0</v>
      </c>
      <c r="M191" s="41"/>
      <c r="N191" s="41"/>
      <c r="O191" s="41"/>
      <c r="P191" s="41"/>
    </row>
    <row r="192" spans="2:16" ht="15" customHeight="1">
      <c r="B192" s="42" t="s">
        <v>74</v>
      </c>
      <c r="C192" s="39">
        <v>62.306079664570227</v>
      </c>
      <c r="D192" s="39">
        <v>40.179361751688795</v>
      </c>
      <c r="E192" s="45">
        <v>872.52737013743308</v>
      </c>
      <c r="F192" s="45">
        <v>975.01281155369202</v>
      </c>
      <c r="G192" s="39">
        <v>6.6620079198695548</v>
      </c>
      <c r="H192" s="39">
        <v>0.46820405310971347</v>
      </c>
      <c r="I192" s="45">
        <v>150.4635453063126</v>
      </c>
      <c r="J192" s="46">
        <v>1132.6065688329841</v>
      </c>
      <c r="K192" s="41">
        <f t="shared" si="28"/>
        <v>0</v>
      </c>
      <c r="L192" s="41">
        <f t="shared" si="29"/>
        <v>0</v>
      </c>
      <c r="M192" s="41"/>
      <c r="N192" s="41"/>
      <c r="O192" s="41"/>
      <c r="P192" s="41"/>
    </row>
    <row r="193" spans="2:16" ht="15" customHeight="1">
      <c r="B193" s="42" t="s">
        <v>75</v>
      </c>
      <c r="C193" s="39">
        <v>64.164919636617753</v>
      </c>
      <c r="D193" s="39">
        <v>41.600279524807824</v>
      </c>
      <c r="E193" s="45">
        <v>875.48334498020029</v>
      </c>
      <c r="F193" s="45">
        <v>981.24854414162587</v>
      </c>
      <c r="G193" s="39">
        <v>5.2410901467505235</v>
      </c>
      <c r="H193" s="39">
        <v>0.39832285115303984</v>
      </c>
      <c r="I193" s="45">
        <v>166.12858141160029</v>
      </c>
      <c r="J193" s="46">
        <v>1153.0165385511295</v>
      </c>
      <c r="K193" s="41">
        <f t="shared" si="28"/>
        <v>0</v>
      </c>
      <c r="L193" s="41">
        <f t="shared" si="29"/>
        <v>0</v>
      </c>
      <c r="M193" s="41"/>
      <c r="N193" s="41"/>
      <c r="O193" s="41"/>
      <c r="P193" s="41"/>
    </row>
    <row r="194" spans="2:16" ht="15" customHeight="1">
      <c r="B194" s="42" t="s">
        <v>22</v>
      </c>
      <c r="C194" s="39">
        <v>64.143955276030752</v>
      </c>
      <c r="D194" s="39">
        <v>41.597950151409272</v>
      </c>
      <c r="E194" s="45">
        <v>863.44514325646389</v>
      </c>
      <c r="F194" s="45">
        <v>969.18704868390398</v>
      </c>
      <c r="G194" s="39">
        <v>5.2410901467505235</v>
      </c>
      <c r="H194" s="39">
        <v>0.42860470533426509</v>
      </c>
      <c r="I194" s="45">
        <v>122.38993710691824</v>
      </c>
      <c r="J194" s="46">
        <v>1097.246680642907</v>
      </c>
      <c r="K194" s="41">
        <f t="shared" si="28"/>
        <v>0</v>
      </c>
      <c r="L194" s="41">
        <f t="shared" si="29"/>
        <v>0</v>
      </c>
      <c r="M194" s="41"/>
      <c r="N194" s="41"/>
      <c r="O194" s="41"/>
      <c r="P194" s="41"/>
    </row>
    <row r="195" spans="2:16" ht="15" customHeight="1">
      <c r="B195" s="42" t="s">
        <v>76</v>
      </c>
      <c r="C195" s="39">
        <v>67.165152573957599</v>
      </c>
      <c r="D195" s="39">
        <v>44.805497321220585</v>
      </c>
      <c r="E195" s="45">
        <v>863.86210109480555</v>
      </c>
      <c r="F195" s="45">
        <v>975.83275098998365</v>
      </c>
      <c r="G195" s="39">
        <v>4.1392965292336354</v>
      </c>
      <c r="H195" s="39">
        <v>0.45888655951549034</v>
      </c>
      <c r="I195" s="45">
        <v>125.10365711623572</v>
      </c>
      <c r="J195" s="46">
        <v>1105.5345911949685</v>
      </c>
      <c r="K195" s="41">
        <f t="shared" si="28"/>
        <v>0</v>
      </c>
      <c r="L195" s="41">
        <f t="shared" si="29"/>
        <v>0</v>
      </c>
      <c r="M195" s="41"/>
      <c r="N195" s="41"/>
      <c r="O195" s="41"/>
      <c r="P195" s="41"/>
    </row>
    <row r="196" spans="2:16" ht="15" customHeight="1">
      <c r="B196" s="42" t="s">
        <v>77</v>
      </c>
      <c r="C196" s="39">
        <v>69.834614488702528</v>
      </c>
      <c r="D196" s="39">
        <v>44.805497321220585</v>
      </c>
      <c r="E196" s="45">
        <v>874.68436990449561</v>
      </c>
      <c r="F196" s="45">
        <v>989.32448171441877</v>
      </c>
      <c r="G196" s="39">
        <v>4.1369671558350802</v>
      </c>
      <c r="H196" s="39">
        <v>0.47053342650826924</v>
      </c>
      <c r="I196" s="45">
        <v>119.7251339389704</v>
      </c>
      <c r="J196" s="46">
        <v>1113.6571162357325</v>
      </c>
      <c r="K196" s="41">
        <f t="shared" si="28"/>
        <v>0</v>
      </c>
      <c r="L196" s="41">
        <f t="shared" si="29"/>
        <v>0</v>
      </c>
      <c r="M196" s="41"/>
      <c r="N196" s="41"/>
      <c r="O196" s="41"/>
      <c r="P196" s="41"/>
    </row>
    <row r="197" spans="2:16" ht="15" customHeight="1">
      <c r="B197" s="42" t="s">
        <v>78</v>
      </c>
      <c r="C197" s="39">
        <v>69.81365012811554</v>
      </c>
      <c r="D197" s="39">
        <v>45.483344980200322</v>
      </c>
      <c r="E197" s="45">
        <v>882.86978802702072</v>
      </c>
      <c r="F197" s="45">
        <v>998.16678313533657</v>
      </c>
      <c r="G197" s="39">
        <v>4.5306312601910088</v>
      </c>
      <c r="H197" s="39">
        <v>0.50081528068949455</v>
      </c>
      <c r="I197" s="45">
        <v>118.42767295597483</v>
      </c>
      <c r="J197" s="46">
        <v>1121.625902632192</v>
      </c>
      <c r="K197" s="41">
        <f t="shared" si="28"/>
        <v>0</v>
      </c>
      <c r="L197" s="41">
        <f t="shared" si="29"/>
        <v>0</v>
      </c>
      <c r="M197" s="41"/>
      <c r="N197" s="41"/>
      <c r="O197" s="41"/>
      <c r="P197" s="41"/>
    </row>
    <row r="198" spans="2:16" ht="15" customHeight="1">
      <c r="B198" s="42" t="s">
        <v>17</v>
      </c>
      <c r="C198" s="39">
        <v>69.795015140927092</v>
      </c>
      <c r="D198" s="39">
        <v>45.483344980200322</v>
      </c>
      <c r="E198" s="45">
        <v>894.81947356161186</v>
      </c>
      <c r="F198" s="45">
        <v>1010.0978336827393</v>
      </c>
      <c r="G198" s="39">
        <v>4.5306312601910088</v>
      </c>
      <c r="H198" s="39">
        <v>0.52876776147216398</v>
      </c>
      <c r="I198" s="45">
        <v>135.72327044025155</v>
      </c>
      <c r="J198" s="46">
        <v>1150.8805031446541</v>
      </c>
      <c r="K198" s="41">
        <f t="shared" si="28"/>
        <v>0</v>
      </c>
      <c r="L198" s="41">
        <f t="shared" si="29"/>
        <v>0</v>
      </c>
      <c r="M198" s="41"/>
      <c r="N198" s="41"/>
      <c r="O198" s="41"/>
      <c r="P198" s="41"/>
    </row>
    <row r="199" spans="2:16" ht="15" customHeight="1">
      <c r="B199" s="42" t="s">
        <v>18</v>
      </c>
      <c r="C199" s="39">
        <v>69.792685767528525</v>
      </c>
      <c r="D199" s="39">
        <v>45.483344980200322</v>
      </c>
      <c r="E199" s="45">
        <v>897.11390635918929</v>
      </c>
      <c r="F199" s="45">
        <v>1012.3899371069182</v>
      </c>
      <c r="G199" s="39">
        <v>4.5306312601910088</v>
      </c>
      <c r="H199" s="39">
        <v>0.44956906592126716</v>
      </c>
      <c r="I199" s="45">
        <v>121.253202888423</v>
      </c>
      <c r="J199" s="46">
        <v>1138.6233403214535</v>
      </c>
      <c r="K199" s="41">
        <f t="shared" si="28"/>
        <v>0</v>
      </c>
      <c r="L199" s="41">
        <f t="shared" si="29"/>
        <v>0</v>
      </c>
      <c r="M199" s="41"/>
      <c r="N199" s="41"/>
      <c r="O199" s="41"/>
      <c r="P199" s="41"/>
    </row>
    <row r="200" spans="2:16" ht="15" customHeight="1">
      <c r="B200" s="42" t="s">
        <v>7</v>
      </c>
      <c r="C200" s="39">
        <v>69.790356394129986</v>
      </c>
      <c r="D200" s="39">
        <v>46.547868623340321</v>
      </c>
      <c r="E200" s="45">
        <v>922.25949219659913</v>
      </c>
      <c r="F200" s="45">
        <v>1038.5977172140692</v>
      </c>
      <c r="G200" s="39">
        <v>4.5306312601910088</v>
      </c>
      <c r="H200" s="39">
        <v>0.47053342650826924</v>
      </c>
      <c r="I200" s="45">
        <v>185.9003028185418</v>
      </c>
      <c r="J200" s="46">
        <v>1229.4991847193103</v>
      </c>
      <c r="K200" s="41">
        <f t="shared" si="28"/>
        <v>0</v>
      </c>
      <c r="L200" s="41">
        <f t="shared" si="29"/>
        <v>0</v>
      </c>
      <c r="M200" s="41"/>
      <c r="N200" s="41"/>
      <c r="O200" s="41"/>
      <c r="P200" s="41"/>
    </row>
    <row r="201" spans="2:16" ht="15" customHeight="1">
      <c r="B201" s="42" t="s">
        <v>6</v>
      </c>
      <c r="C201" s="39">
        <v>67.782436524574891</v>
      </c>
      <c r="D201" s="39">
        <v>48.947123223852778</v>
      </c>
      <c r="E201" s="45">
        <v>919.67388772420213</v>
      </c>
      <c r="F201" s="45">
        <v>1036.4034474726298</v>
      </c>
      <c r="G201" s="39">
        <v>4.5306312601910088</v>
      </c>
      <c r="H201" s="39">
        <v>0.51945026787794091</v>
      </c>
      <c r="I201" s="45">
        <v>165.35755881667831</v>
      </c>
      <c r="J201" s="46">
        <v>1206.8110878173773</v>
      </c>
      <c r="K201" s="41">
        <f t="shared" si="28"/>
        <v>0</v>
      </c>
      <c r="L201" s="41">
        <f t="shared" si="29"/>
        <v>0</v>
      </c>
      <c r="M201" s="41"/>
      <c r="N201" s="41"/>
      <c r="O201" s="41"/>
      <c r="P201" s="41"/>
    </row>
    <row r="202" spans="2:16" ht="15" customHeight="1">
      <c r="B202" s="42" t="s">
        <v>5</v>
      </c>
      <c r="C202" s="39">
        <v>65.699976706266014</v>
      </c>
      <c r="D202" s="39">
        <v>50.116468669927791</v>
      </c>
      <c r="E202" s="45">
        <v>929.42231539715817</v>
      </c>
      <c r="F202" s="45">
        <v>1045.2387607733519</v>
      </c>
      <c r="G202" s="39">
        <v>4.5609131143722337</v>
      </c>
      <c r="H202" s="39">
        <v>0.54507337526205446</v>
      </c>
      <c r="I202" s="45">
        <v>164.74260423945958</v>
      </c>
      <c r="J202" s="46">
        <v>1215.0873515024457</v>
      </c>
      <c r="K202" s="41">
        <f t="shared" si="28"/>
        <v>0</v>
      </c>
      <c r="L202" s="41">
        <f t="shared" si="29"/>
        <v>0</v>
      </c>
      <c r="M202" s="41"/>
      <c r="N202" s="41"/>
      <c r="O202" s="41"/>
      <c r="P202" s="41"/>
    </row>
    <row r="203" spans="2:16" ht="15" customHeight="1">
      <c r="B203" s="36">
        <v>1983</v>
      </c>
      <c r="C203" s="37"/>
      <c r="D203" s="37"/>
      <c r="E203" s="38"/>
      <c r="F203" s="38"/>
      <c r="G203" s="39"/>
      <c r="H203" s="39"/>
      <c r="I203" s="45"/>
      <c r="J203" s="40"/>
      <c r="K203" s="41"/>
      <c r="L203" s="41"/>
      <c r="M203" s="41"/>
      <c r="N203" s="41"/>
      <c r="O203" s="41"/>
      <c r="P203" s="41"/>
    </row>
    <row r="204" spans="2:16" ht="15" customHeight="1">
      <c r="B204" s="42" t="s">
        <v>72</v>
      </c>
      <c r="C204" s="39">
        <v>63.112042860470531</v>
      </c>
      <c r="D204" s="39">
        <v>54.388539482879104</v>
      </c>
      <c r="E204" s="45">
        <v>922.17563475425106</v>
      </c>
      <c r="F204" s="45">
        <v>1039.6762170976008</v>
      </c>
      <c r="G204" s="39">
        <v>4.5609131143722337</v>
      </c>
      <c r="H204" s="39">
        <v>0.57768460284183554</v>
      </c>
      <c r="I204" s="45">
        <v>135.82576286978801</v>
      </c>
      <c r="J204" s="46">
        <v>1180.6405776846027</v>
      </c>
      <c r="K204" s="41">
        <f t="shared" ref="K204:K215" si="30">J204-(F204+G204+H204+I204)</f>
        <v>0</v>
      </c>
      <c r="L204" s="41">
        <f t="shared" ref="L204:L215" si="31">F204-(C204+D204+E204)</f>
        <v>0</v>
      </c>
      <c r="M204" s="41"/>
      <c r="N204" s="41"/>
      <c r="O204" s="41"/>
      <c r="P204" s="41"/>
    </row>
    <row r="205" spans="2:16" ht="15" customHeight="1">
      <c r="B205" s="42" t="s">
        <v>74</v>
      </c>
      <c r="C205" s="39">
        <v>63.112042860470531</v>
      </c>
      <c r="D205" s="39">
        <v>54.225483344980198</v>
      </c>
      <c r="E205" s="45">
        <v>913.261122757978</v>
      </c>
      <c r="F205" s="45">
        <v>1030.5986489634288</v>
      </c>
      <c r="G205" s="39">
        <v>4.7379454926624742</v>
      </c>
      <c r="H205" s="39">
        <v>0.58933146983461449</v>
      </c>
      <c r="I205" s="45">
        <v>132.83251805264382</v>
      </c>
      <c r="J205" s="46">
        <v>1168.7584439785696</v>
      </c>
      <c r="K205" s="41">
        <f t="shared" si="30"/>
        <v>0</v>
      </c>
      <c r="L205" s="41">
        <f t="shared" si="31"/>
        <v>0</v>
      </c>
      <c r="M205" s="41"/>
      <c r="N205" s="41"/>
      <c r="O205" s="41"/>
      <c r="P205" s="41"/>
    </row>
    <row r="206" spans="2:16" ht="15" customHeight="1">
      <c r="B206" s="42" t="s">
        <v>75</v>
      </c>
      <c r="C206" s="39">
        <v>63.109713487071971</v>
      </c>
      <c r="D206" s="39">
        <v>54.225483344980198</v>
      </c>
      <c r="E206" s="45">
        <v>913.76426741206615</v>
      </c>
      <c r="F206" s="45">
        <v>1031.0994642441183</v>
      </c>
      <c r="G206" s="39">
        <v>4.7379454926624742</v>
      </c>
      <c r="H206" s="39">
        <v>0.59631959003028179</v>
      </c>
      <c r="I206" s="45">
        <v>138.72583275098998</v>
      </c>
      <c r="J206" s="46">
        <v>1175.159562077801</v>
      </c>
      <c r="K206" s="41">
        <f t="shared" si="30"/>
        <v>0</v>
      </c>
      <c r="L206" s="41">
        <f t="shared" si="31"/>
        <v>0</v>
      </c>
      <c r="M206" s="41"/>
      <c r="N206" s="41"/>
      <c r="O206" s="41"/>
      <c r="P206" s="41"/>
    </row>
    <row r="207" spans="2:16" ht="15" customHeight="1">
      <c r="B207" s="42" t="s">
        <v>22</v>
      </c>
      <c r="C207" s="39">
        <v>63.107384113673419</v>
      </c>
      <c r="D207" s="39">
        <v>54.225483344980198</v>
      </c>
      <c r="E207" s="45">
        <v>933.3706033077101</v>
      </c>
      <c r="F207" s="45">
        <v>1050.7034707663638</v>
      </c>
      <c r="G207" s="39">
        <v>4.7402748660610294</v>
      </c>
      <c r="H207" s="39">
        <v>0.61262520382017238</v>
      </c>
      <c r="I207" s="45">
        <v>137.3445143256464</v>
      </c>
      <c r="J207" s="46">
        <v>1193.4008851618914</v>
      </c>
      <c r="K207" s="41">
        <f t="shared" si="30"/>
        <v>0</v>
      </c>
      <c r="L207" s="41">
        <f t="shared" si="31"/>
        <v>0</v>
      </c>
      <c r="M207" s="41"/>
      <c r="N207" s="41"/>
      <c r="O207" s="41"/>
      <c r="P207" s="41"/>
    </row>
    <row r="208" spans="2:16" ht="15" customHeight="1">
      <c r="B208" s="42" t="s">
        <v>76</v>
      </c>
      <c r="C208" s="39">
        <v>63.107384113673419</v>
      </c>
      <c r="D208" s="39">
        <v>56.219426974143957</v>
      </c>
      <c r="E208" s="45">
        <v>955.38085255066392</v>
      </c>
      <c r="F208" s="45">
        <v>1074.7076636384811</v>
      </c>
      <c r="G208" s="39">
        <v>4.7402748660610294</v>
      </c>
      <c r="H208" s="39">
        <v>0.62194269741439556</v>
      </c>
      <c r="I208" s="45">
        <v>137.73817843000234</v>
      </c>
      <c r="J208" s="46">
        <v>1217.8080596319592</v>
      </c>
      <c r="K208" s="41">
        <f t="shared" si="30"/>
        <v>0</v>
      </c>
      <c r="L208" s="41">
        <f t="shared" si="31"/>
        <v>0</v>
      </c>
      <c r="M208" s="41"/>
      <c r="N208" s="41"/>
      <c r="O208" s="41"/>
      <c r="P208" s="41"/>
    </row>
    <row r="209" spans="2:16" ht="15" customHeight="1">
      <c r="B209" s="42" t="s">
        <v>77</v>
      </c>
      <c r="C209" s="39">
        <v>64.709993011879803</v>
      </c>
      <c r="D209" s="39">
        <v>59.86489634288376</v>
      </c>
      <c r="E209" s="45">
        <v>957.68693221523404</v>
      </c>
      <c r="F209" s="45">
        <v>1082.2618215699977</v>
      </c>
      <c r="G209" s="39">
        <v>4.9242953645469374</v>
      </c>
      <c r="H209" s="39">
        <v>0.64523643139995346</v>
      </c>
      <c r="I209" s="45">
        <v>130.45888655951549</v>
      </c>
      <c r="J209" s="46">
        <v>1218.2902399254599</v>
      </c>
      <c r="K209" s="41">
        <f t="shared" si="30"/>
        <v>0</v>
      </c>
      <c r="L209" s="41">
        <f t="shared" si="31"/>
        <v>0</v>
      </c>
      <c r="M209" s="41"/>
      <c r="N209" s="41"/>
      <c r="O209" s="41"/>
      <c r="P209" s="41"/>
    </row>
    <row r="210" spans="2:16" ht="15" customHeight="1">
      <c r="B210" s="42" t="s">
        <v>78</v>
      </c>
      <c r="C210" s="39">
        <v>64.709993011879803</v>
      </c>
      <c r="D210" s="39">
        <v>59.86489634288376</v>
      </c>
      <c r="E210" s="45">
        <v>973.13766596785467</v>
      </c>
      <c r="F210" s="45">
        <v>1097.7125553226183</v>
      </c>
      <c r="G210" s="39">
        <v>4.9242953645469374</v>
      </c>
      <c r="H210" s="39">
        <v>0.67784765897973442</v>
      </c>
      <c r="I210" s="45">
        <v>120.51712089447938</v>
      </c>
      <c r="J210" s="46">
        <v>1223.8318192406243</v>
      </c>
      <c r="K210" s="41">
        <f t="shared" si="30"/>
        <v>0</v>
      </c>
      <c r="L210" s="41">
        <f t="shared" si="31"/>
        <v>0</v>
      </c>
      <c r="M210" s="41"/>
      <c r="N210" s="41"/>
      <c r="O210" s="41"/>
      <c r="P210" s="41"/>
    </row>
    <row r="211" spans="2:16" ht="15" customHeight="1">
      <c r="B211" s="42" t="s">
        <v>17</v>
      </c>
      <c r="C211" s="39">
        <v>62.78593058467272</v>
      </c>
      <c r="D211" s="39">
        <v>62.37363149312835</v>
      </c>
      <c r="E211" s="45">
        <v>986.1984626135569</v>
      </c>
      <c r="F211" s="45">
        <v>1111.358024691358</v>
      </c>
      <c r="G211" s="39">
        <v>4.9242953645469374</v>
      </c>
      <c r="H211" s="39">
        <v>1.1507104588865595</v>
      </c>
      <c r="I211" s="45">
        <v>126.4011180992313</v>
      </c>
      <c r="J211" s="46">
        <v>1243.834148614023</v>
      </c>
      <c r="K211" s="41">
        <f t="shared" si="30"/>
        <v>0</v>
      </c>
      <c r="L211" s="41">
        <f t="shared" si="31"/>
        <v>0</v>
      </c>
      <c r="M211" s="41"/>
      <c r="N211" s="41"/>
      <c r="O211" s="41"/>
      <c r="P211" s="41"/>
    </row>
    <row r="212" spans="2:16" ht="15" customHeight="1">
      <c r="B212" s="42" t="s">
        <v>18</v>
      </c>
      <c r="C212" s="39">
        <v>62.788259958071279</v>
      </c>
      <c r="D212" s="39">
        <v>62.37363149312835</v>
      </c>
      <c r="E212" s="45">
        <v>983.26578150477519</v>
      </c>
      <c r="F212" s="45">
        <v>1108.4276729559747</v>
      </c>
      <c r="G212" s="39">
        <v>4.9242953645469374</v>
      </c>
      <c r="H212" s="39">
        <v>1.16701607267645</v>
      </c>
      <c r="I212" s="45">
        <v>158.52084789191707</v>
      </c>
      <c r="J212" s="46">
        <v>1273.0398322851152</v>
      </c>
      <c r="K212" s="41">
        <f t="shared" si="30"/>
        <v>0</v>
      </c>
      <c r="L212" s="41">
        <f t="shared" si="31"/>
        <v>0</v>
      </c>
      <c r="M212" s="41"/>
      <c r="N212" s="41"/>
      <c r="O212" s="41"/>
      <c r="P212" s="41"/>
    </row>
    <row r="213" spans="2:16" ht="15" customHeight="1">
      <c r="B213" s="42" t="s">
        <v>7</v>
      </c>
      <c r="C213" s="39">
        <v>70.025623107384106</v>
      </c>
      <c r="D213" s="39">
        <v>63.321686466340552</v>
      </c>
      <c r="E213" s="45">
        <v>968.76776147216401</v>
      </c>
      <c r="F213" s="45">
        <v>1102.1150710458885</v>
      </c>
      <c r="G213" s="39">
        <v>4.9242953645469374</v>
      </c>
      <c r="H213" s="39">
        <v>1.2625203820172373</v>
      </c>
      <c r="I213" s="45">
        <v>165.95620778010715</v>
      </c>
      <c r="J213" s="46">
        <v>1274.2580945725599</v>
      </c>
      <c r="K213" s="41">
        <f t="shared" si="30"/>
        <v>0</v>
      </c>
      <c r="L213" s="41">
        <f t="shared" si="31"/>
        <v>0</v>
      </c>
      <c r="M213" s="41"/>
      <c r="N213" s="41"/>
      <c r="O213" s="41"/>
      <c r="P213" s="41"/>
    </row>
    <row r="214" spans="2:16" ht="15" customHeight="1">
      <c r="B214" s="42" t="s">
        <v>6</v>
      </c>
      <c r="C214" s="39">
        <v>70.025623107384106</v>
      </c>
      <c r="D214" s="39">
        <v>63.351968320521777</v>
      </c>
      <c r="E214" s="45">
        <v>978.92615886326575</v>
      </c>
      <c r="F214" s="45">
        <v>1112.3037502911718</v>
      </c>
      <c r="G214" s="39">
        <v>5.3924994176566505</v>
      </c>
      <c r="H214" s="39">
        <v>1.4372233869089215</v>
      </c>
      <c r="I214" s="45">
        <v>153.57092941998604</v>
      </c>
      <c r="J214" s="46">
        <v>1272.7044025157231</v>
      </c>
      <c r="K214" s="41">
        <f t="shared" si="30"/>
        <v>0</v>
      </c>
      <c r="L214" s="41">
        <f t="shared" si="31"/>
        <v>0</v>
      </c>
      <c r="M214" s="41"/>
      <c r="N214" s="41"/>
      <c r="O214" s="41"/>
      <c r="P214" s="41"/>
    </row>
    <row r="215" spans="2:16" ht="15" customHeight="1">
      <c r="B215" s="42" t="s">
        <v>5</v>
      </c>
      <c r="C215" s="39">
        <v>63.102725366876307</v>
      </c>
      <c r="D215" s="39">
        <v>64.919636617749816</v>
      </c>
      <c r="E215" s="45">
        <v>1017.393431167016</v>
      </c>
      <c r="F215" s="45">
        <v>1145.4157931516422</v>
      </c>
      <c r="G215" s="39">
        <v>17.721872816212439</v>
      </c>
      <c r="H215" s="39">
        <v>1.4465408805031446</v>
      </c>
      <c r="I215" s="45">
        <v>178.15746564174236</v>
      </c>
      <c r="J215" s="46">
        <v>1342.7416724901002</v>
      </c>
      <c r="K215" s="41">
        <f t="shared" si="30"/>
        <v>0</v>
      </c>
      <c r="L215" s="41">
        <f t="shared" si="31"/>
        <v>0</v>
      </c>
      <c r="M215" s="41"/>
      <c r="N215" s="41"/>
      <c r="O215" s="41"/>
      <c r="P215" s="41"/>
    </row>
    <row r="216" spans="2:16" ht="15" customHeight="1">
      <c r="B216" s="36">
        <v>1984</v>
      </c>
      <c r="C216" s="37"/>
      <c r="D216" s="37"/>
      <c r="E216" s="38"/>
      <c r="F216" s="38"/>
      <c r="G216" s="39"/>
      <c r="H216" s="39"/>
      <c r="I216" s="45"/>
      <c r="J216" s="40"/>
      <c r="K216" s="41"/>
      <c r="L216" s="41"/>
      <c r="M216" s="41"/>
      <c r="N216" s="41"/>
      <c r="O216" s="41"/>
      <c r="P216" s="41"/>
    </row>
    <row r="217" spans="2:16" ht="15" customHeight="1">
      <c r="B217" s="42" t="s">
        <v>72</v>
      </c>
      <c r="C217" s="39">
        <v>61.49778709527137</v>
      </c>
      <c r="D217" s="39">
        <v>64.919636617749816</v>
      </c>
      <c r="E217" s="45">
        <v>1023.9040298159795</v>
      </c>
      <c r="F217" s="45">
        <v>1150.3214535290008</v>
      </c>
      <c r="G217" s="39">
        <v>17.721872816212439</v>
      </c>
      <c r="H217" s="39">
        <v>1.4605171208944794</v>
      </c>
      <c r="I217" s="45">
        <v>147.1861169345446</v>
      </c>
      <c r="J217" s="46">
        <v>1316.6899604006521</v>
      </c>
      <c r="K217" s="41">
        <f t="shared" ref="K217:K228" si="32">J217-(F217+G217+H217+I217)</f>
        <v>0</v>
      </c>
      <c r="L217" s="41">
        <f t="shared" ref="L217:L228" si="33">F217-(C217+D217+E217)</f>
        <v>0</v>
      </c>
      <c r="M217" s="41"/>
      <c r="N217" s="41"/>
      <c r="O217" s="41"/>
      <c r="P217" s="41"/>
    </row>
    <row r="218" spans="2:16" ht="15" customHeight="1">
      <c r="B218" s="42" t="s">
        <v>74</v>
      </c>
      <c r="C218" s="39">
        <v>56.836710924761242</v>
      </c>
      <c r="D218" s="39">
        <v>65.37153505706965</v>
      </c>
      <c r="E218" s="45">
        <v>1023.5126950850222</v>
      </c>
      <c r="F218" s="45">
        <v>1145.7209410668529</v>
      </c>
      <c r="G218" s="39">
        <v>17.721872816212439</v>
      </c>
      <c r="H218" s="39">
        <v>1.4861402282785929</v>
      </c>
      <c r="I218" s="45">
        <v>144.86839040298162</v>
      </c>
      <c r="J218" s="46">
        <v>1309.7973445143255</v>
      </c>
      <c r="K218" s="41">
        <f t="shared" si="32"/>
        <v>0</v>
      </c>
      <c r="L218" s="41">
        <f t="shared" si="33"/>
        <v>0</v>
      </c>
      <c r="M218" s="41"/>
      <c r="N218" s="41"/>
      <c r="O218" s="41"/>
      <c r="P218" s="41"/>
    </row>
    <row r="219" spans="2:16" ht="15" customHeight="1">
      <c r="B219" s="42" t="s">
        <v>75</v>
      </c>
      <c r="C219" s="39">
        <v>58.821337060330769</v>
      </c>
      <c r="D219" s="39">
        <v>65.37153505706965</v>
      </c>
      <c r="E219" s="45">
        <v>1012.8232005590496</v>
      </c>
      <c r="F219" s="45">
        <v>1137.01607267645</v>
      </c>
      <c r="G219" s="39">
        <v>17.721872816212439</v>
      </c>
      <c r="H219" s="39">
        <v>1.5071045888655952</v>
      </c>
      <c r="I219" s="45">
        <v>171.8751455858374</v>
      </c>
      <c r="J219" s="46">
        <v>1328.1201956673654</v>
      </c>
      <c r="K219" s="41">
        <f t="shared" si="32"/>
        <v>0</v>
      </c>
      <c r="L219" s="41">
        <f t="shared" si="33"/>
        <v>0</v>
      </c>
      <c r="M219" s="41"/>
      <c r="N219" s="41"/>
      <c r="O219" s="41"/>
      <c r="P219" s="41"/>
    </row>
    <row r="220" spans="2:16" ht="15" customHeight="1">
      <c r="B220" s="42" t="s">
        <v>22</v>
      </c>
      <c r="C220" s="39">
        <v>61.236897274633122</v>
      </c>
      <c r="D220" s="39">
        <v>65.37153505706965</v>
      </c>
      <c r="E220" s="45">
        <v>1016.6317260656883</v>
      </c>
      <c r="F220" s="45">
        <v>1143.240158397391</v>
      </c>
      <c r="G220" s="39">
        <v>17.721872816212439</v>
      </c>
      <c r="H220" s="39">
        <v>1.5303983228511528</v>
      </c>
      <c r="I220" s="45">
        <v>185.32494758909854</v>
      </c>
      <c r="J220" s="46">
        <v>1347.8173771255531</v>
      </c>
      <c r="K220" s="41">
        <f t="shared" si="32"/>
        <v>0</v>
      </c>
      <c r="L220" s="41">
        <f t="shared" si="33"/>
        <v>0</v>
      </c>
      <c r="M220" s="41"/>
      <c r="N220" s="41"/>
      <c r="O220" s="41"/>
      <c r="P220" s="41"/>
    </row>
    <row r="221" spans="2:16" ht="15" customHeight="1">
      <c r="B221" s="42" t="s">
        <v>76</v>
      </c>
      <c r="C221" s="39">
        <v>57.698579082226878</v>
      </c>
      <c r="D221" s="39">
        <v>68.138830654553928</v>
      </c>
      <c r="E221" s="45">
        <v>1025.4716981132074</v>
      </c>
      <c r="F221" s="45">
        <v>1151.3091078499883</v>
      </c>
      <c r="G221" s="39">
        <v>16.568832983927326</v>
      </c>
      <c r="H221" s="39">
        <v>1.5653389238294899</v>
      </c>
      <c r="I221" s="45">
        <v>169.9208013044491</v>
      </c>
      <c r="J221" s="46">
        <v>1339.3640810621941</v>
      </c>
      <c r="K221" s="41">
        <f t="shared" si="32"/>
        <v>0</v>
      </c>
      <c r="L221" s="41">
        <f t="shared" si="33"/>
        <v>0</v>
      </c>
      <c r="M221" s="41"/>
      <c r="N221" s="41"/>
      <c r="O221" s="41"/>
      <c r="P221" s="41"/>
    </row>
    <row r="222" spans="2:16" ht="15" customHeight="1">
      <c r="B222" s="42" t="s">
        <v>77</v>
      </c>
      <c r="C222" s="39">
        <v>59.417656650361053</v>
      </c>
      <c r="D222" s="39">
        <v>68.136501281155361</v>
      </c>
      <c r="E222" s="45">
        <v>1026.9881201956673</v>
      </c>
      <c r="F222" s="45">
        <v>1154.5422781271836</v>
      </c>
      <c r="G222" s="39">
        <v>16.568832983927326</v>
      </c>
      <c r="H222" s="39">
        <v>1.4721639878872583</v>
      </c>
      <c r="I222" s="45">
        <v>190.45655718611692</v>
      </c>
      <c r="J222" s="46">
        <v>1363.0398322851152</v>
      </c>
      <c r="K222" s="41">
        <f t="shared" si="32"/>
        <v>0</v>
      </c>
      <c r="L222" s="41">
        <f t="shared" si="33"/>
        <v>0</v>
      </c>
      <c r="M222" s="41"/>
      <c r="N222" s="41"/>
      <c r="O222" s="41"/>
      <c r="P222" s="41"/>
    </row>
    <row r="223" spans="2:16" ht="15" customHeight="1">
      <c r="B223" s="42" t="s">
        <v>78</v>
      </c>
      <c r="C223" s="39">
        <v>65.553226182157005</v>
      </c>
      <c r="D223" s="39">
        <v>69.058933146983463</v>
      </c>
      <c r="E223" s="45">
        <v>1030.7523876077335</v>
      </c>
      <c r="F223" s="45">
        <v>1165.3645469368741</v>
      </c>
      <c r="G223" s="39">
        <v>16.568832983927326</v>
      </c>
      <c r="H223" s="39">
        <v>1.4838108548800371</v>
      </c>
      <c r="I223" s="45">
        <v>169.91614255765199</v>
      </c>
      <c r="J223" s="46">
        <v>1353.3333333333333</v>
      </c>
      <c r="K223" s="41">
        <f t="shared" si="32"/>
        <v>0</v>
      </c>
      <c r="L223" s="41">
        <f t="shared" si="33"/>
        <v>0</v>
      </c>
      <c r="M223" s="41"/>
      <c r="N223" s="41"/>
      <c r="O223" s="41"/>
      <c r="P223" s="41"/>
    </row>
    <row r="224" spans="2:16" ht="15" customHeight="1">
      <c r="B224" s="42" t="s">
        <v>17</v>
      </c>
      <c r="C224" s="39">
        <v>60.687165152573961</v>
      </c>
      <c r="D224" s="39">
        <v>70.207314232471461</v>
      </c>
      <c r="E224" s="45">
        <v>1021.2532028884229</v>
      </c>
      <c r="F224" s="45">
        <v>1152.1476822734685</v>
      </c>
      <c r="G224" s="39">
        <v>16.568832983927326</v>
      </c>
      <c r="H224" s="39">
        <v>1.4884696016771488</v>
      </c>
      <c r="I224" s="45">
        <v>177.40507803400885</v>
      </c>
      <c r="J224" s="46">
        <v>1347.6100628930817</v>
      </c>
      <c r="K224" s="41">
        <f t="shared" si="32"/>
        <v>0</v>
      </c>
      <c r="L224" s="41">
        <f t="shared" si="33"/>
        <v>0</v>
      </c>
      <c r="M224" s="41"/>
      <c r="N224" s="41"/>
      <c r="O224" s="41"/>
      <c r="P224" s="41"/>
    </row>
    <row r="225" spans="2:16" ht="15" customHeight="1">
      <c r="B225" s="42" t="s">
        <v>18</v>
      </c>
      <c r="C225" s="39">
        <v>60.682506405776849</v>
      </c>
      <c r="D225" s="39">
        <v>69.818308874912645</v>
      </c>
      <c r="E225" s="45">
        <v>1025.5369205683671</v>
      </c>
      <c r="F225" s="45">
        <v>1156.0377358490566</v>
      </c>
      <c r="G225" s="39">
        <v>17.29559748427673</v>
      </c>
      <c r="H225" s="39">
        <v>1.5024458420684834</v>
      </c>
      <c r="I225" s="45">
        <v>177.17679944095039</v>
      </c>
      <c r="J225" s="46">
        <v>1352.0125786163521</v>
      </c>
      <c r="K225" s="41">
        <f t="shared" si="32"/>
        <v>0</v>
      </c>
      <c r="L225" s="41">
        <f t="shared" si="33"/>
        <v>0</v>
      </c>
      <c r="M225" s="41"/>
      <c r="N225" s="41"/>
      <c r="O225" s="41"/>
      <c r="P225" s="41"/>
    </row>
    <row r="226" spans="2:16" ht="15" customHeight="1">
      <c r="B226" s="42" t="s">
        <v>7</v>
      </c>
      <c r="C226" s="39">
        <v>60.682506405776849</v>
      </c>
      <c r="D226" s="39">
        <v>69.818308874912645</v>
      </c>
      <c r="E226" s="45">
        <v>1020.5520614954577</v>
      </c>
      <c r="F226" s="45">
        <v>1151.0528767761471</v>
      </c>
      <c r="G226" s="39">
        <v>17.293268110878174</v>
      </c>
      <c r="H226" s="39">
        <v>1.5164220824598182</v>
      </c>
      <c r="I226" s="45">
        <v>165.84206848357792</v>
      </c>
      <c r="J226" s="46">
        <v>1335.704635453063</v>
      </c>
      <c r="K226" s="41">
        <f t="shared" si="32"/>
        <v>0</v>
      </c>
      <c r="L226" s="41">
        <f t="shared" si="33"/>
        <v>0</v>
      </c>
      <c r="M226" s="41"/>
      <c r="N226" s="41"/>
      <c r="O226" s="41"/>
      <c r="P226" s="41"/>
    </row>
    <row r="227" spans="2:16" ht="15" customHeight="1">
      <c r="B227" s="42" t="s">
        <v>6</v>
      </c>
      <c r="C227" s="39">
        <v>60.682506405776849</v>
      </c>
      <c r="D227" s="39">
        <v>70.419287211740041</v>
      </c>
      <c r="E227" s="45">
        <v>1016.1728395061729</v>
      </c>
      <c r="F227" s="45">
        <v>1147.2746331236899</v>
      </c>
      <c r="G227" s="39">
        <v>17.29559748427673</v>
      </c>
      <c r="H227" s="39">
        <v>1.5420451898439318</v>
      </c>
      <c r="I227" s="45">
        <v>176.97647332867459</v>
      </c>
      <c r="J227" s="46">
        <v>1343.0887491264848</v>
      </c>
      <c r="K227" s="41">
        <f t="shared" si="32"/>
        <v>0</v>
      </c>
      <c r="L227" s="41">
        <f t="shared" si="33"/>
        <v>0</v>
      </c>
      <c r="M227" s="41"/>
      <c r="N227" s="41"/>
      <c r="O227" s="41"/>
      <c r="P227" s="41"/>
    </row>
    <row r="228" spans="2:16" ht="15" customHeight="1">
      <c r="B228" s="42" t="s">
        <v>5</v>
      </c>
      <c r="C228" s="39">
        <v>60.684835779175401</v>
      </c>
      <c r="D228" s="39">
        <v>74.689028651292801</v>
      </c>
      <c r="E228" s="45">
        <v>1012.569298858607</v>
      </c>
      <c r="F228" s="45">
        <v>1147.9431632890753</v>
      </c>
      <c r="G228" s="39">
        <v>16.014442115071045</v>
      </c>
      <c r="H228" s="39">
        <v>1.5653389238294899</v>
      </c>
      <c r="I228" s="45">
        <v>207.91055206149545</v>
      </c>
      <c r="J228" s="46">
        <v>1373.4334963894712</v>
      </c>
      <c r="K228" s="41">
        <f t="shared" si="32"/>
        <v>0</v>
      </c>
      <c r="L228" s="41">
        <f t="shared" si="33"/>
        <v>0</v>
      </c>
      <c r="M228" s="41"/>
      <c r="N228" s="41"/>
      <c r="O228" s="41"/>
      <c r="P228" s="41"/>
    </row>
    <row r="229" spans="2:16" ht="15" customHeight="1">
      <c r="B229" s="36">
        <v>1985</v>
      </c>
      <c r="C229" s="37"/>
      <c r="D229" s="37"/>
      <c r="E229" s="38"/>
      <c r="F229" s="38"/>
      <c r="G229" s="39"/>
      <c r="H229" s="39"/>
      <c r="I229" s="45"/>
      <c r="J229" s="40"/>
      <c r="K229" s="41"/>
      <c r="L229" s="41"/>
      <c r="M229" s="41"/>
      <c r="N229" s="41"/>
      <c r="O229" s="41"/>
      <c r="P229" s="41"/>
    </row>
    <row r="230" spans="2:16" ht="15" customHeight="1">
      <c r="B230" s="42" t="s">
        <v>72</v>
      </c>
      <c r="C230" s="39">
        <v>60.680177032378289</v>
      </c>
      <c r="D230" s="39">
        <v>74.689028651292801</v>
      </c>
      <c r="E230" s="45">
        <v>1016.6340554390869</v>
      </c>
      <c r="F230" s="45">
        <v>1152.003261122758</v>
      </c>
      <c r="G230" s="39">
        <v>16.014442115071045</v>
      </c>
      <c r="H230" s="39">
        <v>1.5793151642208245</v>
      </c>
      <c r="I230" s="45">
        <v>178.56044723969254</v>
      </c>
      <c r="J230" s="46">
        <v>1348.1574656417424</v>
      </c>
      <c r="K230" s="41">
        <f t="shared" ref="K230:K241" si="34">J230-(F230+G230+H230+I230)</f>
        <v>0</v>
      </c>
      <c r="L230" s="41">
        <f t="shared" ref="L230:L241" si="35">F230-(C230+D230+E230)</f>
        <v>0</v>
      </c>
      <c r="M230" s="41"/>
      <c r="N230" s="41"/>
      <c r="O230" s="41"/>
      <c r="P230" s="41"/>
    </row>
    <row r="231" spans="2:16" ht="15" customHeight="1">
      <c r="B231" s="42" t="s">
        <v>74</v>
      </c>
      <c r="C231" s="39">
        <v>60.682506405776849</v>
      </c>
      <c r="D231" s="39">
        <v>74.025157232704402</v>
      </c>
      <c r="E231" s="45">
        <v>1024.3605870020963</v>
      </c>
      <c r="F231" s="45">
        <v>1159.0682506405776</v>
      </c>
      <c r="G231" s="39">
        <v>17.309573724668063</v>
      </c>
      <c r="H231" s="39">
        <v>1.5816445376193804</v>
      </c>
      <c r="I231" s="45">
        <v>182.32704402515722</v>
      </c>
      <c r="J231" s="46">
        <v>1360.2865129280224</v>
      </c>
      <c r="K231" s="41">
        <f t="shared" si="34"/>
        <v>0</v>
      </c>
      <c r="L231" s="41">
        <f t="shared" si="35"/>
        <v>0</v>
      </c>
      <c r="M231" s="41"/>
      <c r="N231" s="41"/>
      <c r="O231" s="41"/>
      <c r="P231" s="41"/>
    </row>
    <row r="232" spans="2:16" ht="15" customHeight="1">
      <c r="B232" s="42" t="s">
        <v>75</v>
      </c>
      <c r="C232" s="39">
        <v>60.680177032378289</v>
      </c>
      <c r="D232" s="39">
        <v>74.798509201024928</v>
      </c>
      <c r="E232" s="45">
        <v>997.52387607733522</v>
      </c>
      <c r="F232" s="45">
        <v>1133.0025623107383</v>
      </c>
      <c r="G232" s="39">
        <v>16.496622408572094</v>
      </c>
      <c r="H232" s="39">
        <v>1.5863032844164917</v>
      </c>
      <c r="I232" s="45">
        <v>186.18681574656415</v>
      </c>
      <c r="J232" s="46">
        <v>1337.2723037502913</v>
      </c>
      <c r="K232" s="41">
        <f t="shared" si="34"/>
        <v>0</v>
      </c>
      <c r="L232" s="41">
        <f t="shared" si="35"/>
        <v>0</v>
      </c>
      <c r="M232" s="41"/>
      <c r="N232" s="41"/>
      <c r="O232" s="41"/>
      <c r="P232" s="41"/>
    </row>
    <row r="233" spans="2:16" ht="15" customHeight="1">
      <c r="B233" s="42" t="s">
        <v>22</v>
      </c>
      <c r="C233" s="39">
        <v>60.682506405776849</v>
      </c>
      <c r="D233" s="39">
        <v>75.359888190076859</v>
      </c>
      <c r="E233" s="45">
        <v>998.87025390170038</v>
      </c>
      <c r="F233" s="45">
        <v>1134.9126484975541</v>
      </c>
      <c r="G233" s="39">
        <v>16.496622408572094</v>
      </c>
      <c r="H233" s="39">
        <v>1.6049382716049381</v>
      </c>
      <c r="I233" s="45">
        <v>188.01770323782904</v>
      </c>
      <c r="J233" s="46">
        <v>1341.0319124155601</v>
      </c>
      <c r="K233" s="41">
        <f t="shared" si="34"/>
        <v>0</v>
      </c>
      <c r="L233" s="41">
        <f t="shared" si="35"/>
        <v>0</v>
      </c>
      <c r="M233" s="41"/>
      <c r="N233" s="41"/>
      <c r="O233" s="41"/>
      <c r="P233" s="41"/>
    </row>
    <row r="234" spans="2:16" ht="15" customHeight="1">
      <c r="B234" s="42" t="s">
        <v>76</v>
      </c>
      <c r="C234" s="39">
        <v>60.691823899371066</v>
      </c>
      <c r="D234" s="39">
        <v>75.90263219194037</v>
      </c>
      <c r="E234" s="45">
        <v>978.40204984859076</v>
      </c>
      <c r="F234" s="45">
        <v>1114.9965059399021</v>
      </c>
      <c r="G234" s="39">
        <v>16.317260656883299</v>
      </c>
      <c r="H234" s="39">
        <v>1.6119263918006057</v>
      </c>
      <c r="I234" s="45">
        <v>192.40624272070812</v>
      </c>
      <c r="J234" s="46">
        <v>1325.3319357092942</v>
      </c>
      <c r="K234" s="41">
        <f t="shared" si="34"/>
        <v>0</v>
      </c>
      <c r="L234" s="41">
        <f t="shared" si="35"/>
        <v>0</v>
      </c>
      <c r="M234" s="41"/>
      <c r="N234" s="41"/>
      <c r="O234" s="41"/>
      <c r="P234" s="41"/>
    </row>
    <row r="235" spans="2:16" ht="15" customHeight="1">
      <c r="B235" s="42" t="s">
        <v>77</v>
      </c>
      <c r="C235" s="39">
        <v>60.684835779175401</v>
      </c>
      <c r="D235" s="39">
        <v>75.900302818541803</v>
      </c>
      <c r="E235" s="45">
        <v>961.3137665967854</v>
      </c>
      <c r="F235" s="45">
        <v>1097.8989051945025</v>
      </c>
      <c r="G235" s="39">
        <v>16.317260656883299</v>
      </c>
      <c r="H235" s="39">
        <v>1.6328907523876077</v>
      </c>
      <c r="I235" s="45">
        <v>187.73584905660377</v>
      </c>
      <c r="J235" s="46">
        <v>1303.5849056603774</v>
      </c>
      <c r="K235" s="41">
        <f t="shared" si="34"/>
        <v>0</v>
      </c>
      <c r="L235" s="41">
        <f t="shared" si="35"/>
        <v>0</v>
      </c>
      <c r="M235" s="41"/>
      <c r="N235" s="41"/>
      <c r="O235" s="41"/>
      <c r="P235" s="41"/>
    </row>
    <row r="236" spans="2:16" ht="15" customHeight="1">
      <c r="B236" s="42" t="s">
        <v>78</v>
      </c>
      <c r="C236" s="39">
        <v>60.689494525972513</v>
      </c>
      <c r="D236" s="39">
        <v>75.900302818541803</v>
      </c>
      <c r="E236" s="45">
        <v>921.49079897507568</v>
      </c>
      <c r="F236" s="45">
        <v>1058.0805963195901</v>
      </c>
      <c r="G236" s="39">
        <v>16.317260656883299</v>
      </c>
      <c r="H236" s="39">
        <v>1.4791521080829257</v>
      </c>
      <c r="I236" s="45">
        <v>191.53039832285114</v>
      </c>
      <c r="J236" s="46">
        <v>1267.4074074074074</v>
      </c>
      <c r="K236" s="41">
        <f t="shared" si="34"/>
        <v>0</v>
      </c>
      <c r="L236" s="41">
        <f t="shared" si="35"/>
        <v>0</v>
      </c>
      <c r="M236" s="41"/>
      <c r="N236" s="41"/>
      <c r="O236" s="41"/>
      <c r="P236" s="41"/>
    </row>
    <row r="237" spans="2:16" ht="15" customHeight="1">
      <c r="B237" s="42" t="s">
        <v>17</v>
      </c>
      <c r="C237" s="39">
        <v>60.684835779175401</v>
      </c>
      <c r="D237" s="39">
        <v>76.002795248078272</v>
      </c>
      <c r="E237" s="45">
        <v>910.54274400186353</v>
      </c>
      <c r="F237" s="45">
        <v>1047.2303750291171</v>
      </c>
      <c r="G237" s="39">
        <v>16.97414395527603</v>
      </c>
      <c r="H237" s="39">
        <v>1.4861402282785929</v>
      </c>
      <c r="I237" s="45">
        <v>186.23340321453529</v>
      </c>
      <c r="J237" s="46">
        <v>1251.9240624272072</v>
      </c>
      <c r="K237" s="41">
        <f t="shared" si="34"/>
        <v>0</v>
      </c>
      <c r="L237" s="41">
        <f t="shared" si="35"/>
        <v>0</v>
      </c>
      <c r="M237" s="41"/>
      <c r="N237" s="41"/>
      <c r="O237" s="41"/>
      <c r="P237" s="41"/>
    </row>
    <row r="238" spans="2:16" ht="15" customHeight="1">
      <c r="B238" s="42" t="s">
        <v>18</v>
      </c>
      <c r="C238" s="39">
        <v>60.682506405776849</v>
      </c>
      <c r="D238" s="39">
        <v>74.968553459119491</v>
      </c>
      <c r="E238" s="45">
        <v>897.71022594921965</v>
      </c>
      <c r="F238" s="45">
        <v>1033.3612858141159</v>
      </c>
      <c r="G238" s="39">
        <v>18.187747495923595</v>
      </c>
      <c r="H238" s="39">
        <v>0.56370836245050082</v>
      </c>
      <c r="I238" s="45">
        <v>177.40507803400885</v>
      </c>
      <c r="J238" s="46">
        <v>1229.5178197064988</v>
      </c>
      <c r="K238" s="41">
        <f t="shared" si="34"/>
        <v>0</v>
      </c>
      <c r="L238" s="41">
        <f t="shared" si="35"/>
        <v>0</v>
      </c>
      <c r="M238" s="41"/>
      <c r="N238" s="41"/>
      <c r="O238" s="41"/>
      <c r="P238" s="41"/>
    </row>
    <row r="239" spans="2:16" ht="15" customHeight="1">
      <c r="B239" s="42" t="s">
        <v>7</v>
      </c>
      <c r="C239" s="39">
        <v>60.682506405776849</v>
      </c>
      <c r="D239" s="39">
        <v>75.527603074772884</v>
      </c>
      <c r="E239" s="45">
        <v>857.35849056603774</v>
      </c>
      <c r="F239" s="45">
        <v>993.56860004658745</v>
      </c>
      <c r="G239" s="39">
        <v>18.187747495923595</v>
      </c>
      <c r="H239" s="39">
        <v>0.57302585604472389</v>
      </c>
      <c r="I239" s="45">
        <v>209.02632191940367</v>
      </c>
      <c r="J239" s="46">
        <v>1221.3556953179593</v>
      </c>
      <c r="K239" s="41">
        <f t="shared" si="34"/>
        <v>0</v>
      </c>
      <c r="L239" s="41">
        <f t="shared" si="35"/>
        <v>0</v>
      </c>
      <c r="M239" s="41"/>
      <c r="N239" s="41"/>
      <c r="O239" s="41"/>
      <c r="P239" s="41"/>
    </row>
    <row r="240" spans="2:16" ht="15" customHeight="1">
      <c r="B240" s="42" t="s">
        <v>6</v>
      </c>
      <c r="C240" s="39">
        <v>137.891917074307</v>
      </c>
      <c r="D240" s="39">
        <v>76.002795248078272</v>
      </c>
      <c r="E240" s="45">
        <v>819.52946657349173</v>
      </c>
      <c r="F240" s="45">
        <v>1033.424178895877</v>
      </c>
      <c r="G240" s="39">
        <v>18.187747495923595</v>
      </c>
      <c r="H240" s="39">
        <v>0.57768460284183554</v>
      </c>
      <c r="I240" s="45">
        <v>217.20009317493594</v>
      </c>
      <c r="J240" s="46">
        <v>1269.3897041695784</v>
      </c>
      <c r="K240" s="41">
        <f t="shared" si="34"/>
        <v>0</v>
      </c>
      <c r="L240" s="41">
        <f t="shared" si="35"/>
        <v>0</v>
      </c>
      <c r="M240" s="41"/>
      <c r="N240" s="41"/>
      <c r="O240" s="41"/>
      <c r="P240" s="41"/>
    </row>
    <row r="241" spans="2:16" ht="15" customHeight="1">
      <c r="B241" s="42" t="s">
        <v>5</v>
      </c>
      <c r="C241" s="39">
        <v>136.50361052876775</v>
      </c>
      <c r="D241" s="39">
        <v>75.045422781271824</v>
      </c>
      <c r="E241" s="45">
        <v>820.01164686699269</v>
      </c>
      <c r="F241" s="45">
        <v>1031.5606801770323</v>
      </c>
      <c r="G241" s="39">
        <v>16.790123456790123</v>
      </c>
      <c r="H241" s="39">
        <v>0.58700209643605861</v>
      </c>
      <c r="I241" s="45">
        <v>226.00279524807826</v>
      </c>
      <c r="J241" s="46">
        <v>1274.9406009783368</v>
      </c>
      <c r="K241" s="41">
        <f t="shared" si="34"/>
        <v>0</v>
      </c>
      <c r="L241" s="41">
        <f t="shared" si="35"/>
        <v>0</v>
      </c>
      <c r="M241" s="41"/>
      <c r="N241" s="41"/>
      <c r="O241" s="41"/>
      <c r="P241" s="41"/>
    </row>
    <row r="242" spans="2:16" ht="15" customHeight="1">
      <c r="B242" s="36">
        <v>1986</v>
      </c>
      <c r="C242" s="37"/>
      <c r="D242" s="37"/>
      <c r="E242" s="38"/>
      <c r="F242" s="38"/>
      <c r="G242" s="39"/>
      <c r="H242" s="39"/>
      <c r="I242" s="45"/>
      <c r="J242" s="40"/>
      <c r="K242" s="41"/>
      <c r="L242" s="41"/>
      <c r="M242" s="41"/>
      <c r="N242" s="41"/>
      <c r="O242" s="41"/>
      <c r="P242" s="41"/>
    </row>
    <row r="243" spans="2:16" ht="15" customHeight="1">
      <c r="B243" s="42" t="s">
        <v>72</v>
      </c>
      <c r="C243" s="39">
        <v>136.50593990216632</v>
      </c>
      <c r="D243" s="39">
        <v>75.045422781271824</v>
      </c>
      <c r="E243" s="45">
        <v>817.18378756114612</v>
      </c>
      <c r="F243" s="45">
        <v>1028.7351502445842</v>
      </c>
      <c r="G243" s="39">
        <v>16.790123456790123</v>
      </c>
      <c r="H243" s="39">
        <v>0.60097833682739332</v>
      </c>
      <c r="I243" s="45">
        <v>209.39203354297692</v>
      </c>
      <c r="J243" s="46">
        <v>1255.5182855811788</v>
      </c>
      <c r="K243" s="41">
        <f t="shared" ref="K243:K254" si="36">J243-(F243+G243+H243+I243)</f>
        <v>0</v>
      </c>
      <c r="L243" s="41">
        <f t="shared" ref="L243:L254" si="37">F243-(C243+D243+E243)</f>
        <v>0</v>
      </c>
      <c r="M243" s="41"/>
      <c r="N243" s="41"/>
      <c r="O243" s="41"/>
      <c r="P243" s="41"/>
    </row>
    <row r="244" spans="2:16" ht="15" customHeight="1">
      <c r="B244" s="42" t="s">
        <v>74</v>
      </c>
      <c r="C244" s="39">
        <v>136.50361052876775</v>
      </c>
      <c r="D244" s="39">
        <v>74.491031912415565</v>
      </c>
      <c r="E244" s="45">
        <v>810.79431632890748</v>
      </c>
      <c r="F244" s="45">
        <v>1021.7889587700909</v>
      </c>
      <c r="G244" s="39">
        <v>17.640344747262986</v>
      </c>
      <c r="H244" s="39">
        <v>0.61262520382017238</v>
      </c>
      <c r="I244" s="45">
        <v>205.08036338225017</v>
      </c>
      <c r="J244" s="46">
        <v>1245.1222921034241</v>
      </c>
      <c r="K244" s="41">
        <f t="shared" si="36"/>
        <v>0</v>
      </c>
      <c r="L244" s="41">
        <f t="shared" si="37"/>
        <v>0</v>
      </c>
      <c r="M244" s="41"/>
      <c r="N244" s="41"/>
      <c r="O244" s="41"/>
      <c r="P244" s="41"/>
    </row>
    <row r="245" spans="2:16" ht="15" customHeight="1">
      <c r="B245" s="42" t="s">
        <v>75</v>
      </c>
      <c r="C245" s="39">
        <v>136.50593990216632</v>
      </c>
      <c r="D245" s="39">
        <v>77.228045655718617</v>
      </c>
      <c r="E245" s="45">
        <v>805.83973911017938</v>
      </c>
      <c r="F245" s="45">
        <v>1019.5737246680643</v>
      </c>
      <c r="G245" s="39">
        <v>15.513626834381551</v>
      </c>
      <c r="H245" s="39">
        <v>0.62893081761006286</v>
      </c>
      <c r="I245" s="45">
        <v>206.96016771488468</v>
      </c>
      <c r="J245" s="46">
        <v>1242.6764500349407</v>
      </c>
      <c r="K245" s="41">
        <f t="shared" si="36"/>
        <v>0</v>
      </c>
      <c r="L245" s="41">
        <f t="shared" si="37"/>
        <v>0</v>
      </c>
      <c r="M245" s="41"/>
      <c r="N245" s="41"/>
      <c r="O245" s="41"/>
      <c r="P245" s="41"/>
    </row>
    <row r="246" spans="2:16" ht="15" customHeight="1">
      <c r="B246" s="42" t="s">
        <v>22</v>
      </c>
      <c r="C246" s="39">
        <v>136.51059864896345</v>
      </c>
      <c r="D246" s="39">
        <v>77.228045655718617</v>
      </c>
      <c r="E246" s="45">
        <v>804.83112042860466</v>
      </c>
      <c r="F246" s="45">
        <v>1018.5697647332867</v>
      </c>
      <c r="G246" s="39">
        <v>15.513626834381551</v>
      </c>
      <c r="H246" s="39">
        <v>0.63591893780573028</v>
      </c>
      <c r="I246" s="45">
        <v>239.28954111344046</v>
      </c>
      <c r="J246" s="46">
        <v>1274.0088516189144</v>
      </c>
      <c r="K246" s="41">
        <f t="shared" si="36"/>
        <v>0</v>
      </c>
      <c r="L246" s="41">
        <f t="shared" si="37"/>
        <v>0</v>
      </c>
      <c r="M246" s="41"/>
      <c r="N246" s="41"/>
      <c r="O246" s="41"/>
      <c r="P246" s="41"/>
    </row>
    <row r="247" spans="2:16" ht="15" customHeight="1">
      <c r="B247" s="42" t="s">
        <v>76</v>
      </c>
      <c r="C247" s="39">
        <v>136.50361052876775</v>
      </c>
      <c r="D247" s="39">
        <v>78.183088749126483</v>
      </c>
      <c r="E247" s="45">
        <v>803.51502445842073</v>
      </c>
      <c r="F247" s="45">
        <v>1018.2017237363149</v>
      </c>
      <c r="G247" s="39">
        <v>15.413463778243651</v>
      </c>
      <c r="H247" s="39">
        <v>0.64756580479850911</v>
      </c>
      <c r="I247" s="45">
        <v>232.36664337293269</v>
      </c>
      <c r="J247" s="46">
        <v>1266.6293966922897</v>
      </c>
      <c r="K247" s="41">
        <f t="shared" si="36"/>
        <v>0</v>
      </c>
      <c r="L247" s="41">
        <f t="shared" si="37"/>
        <v>0</v>
      </c>
      <c r="M247" s="41"/>
      <c r="N247" s="41"/>
      <c r="O247" s="41"/>
      <c r="P247" s="41"/>
    </row>
    <row r="248" spans="2:16" ht="15" customHeight="1">
      <c r="B248" s="42" t="s">
        <v>77</v>
      </c>
      <c r="C248" s="39">
        <v>136.50128115536921</v>
      </c>
      <c r="D248" s="39">
        <v>78.832983927323539</v>
      </c>
      <c r="E248" s="45">
        <v>806.7458653622175</v>
      </c>
      <c r="F248" s="45">
        <v>1022.0801304449103</v>
      </c>
      <c r="G248" s="39">
        <v>14.963894712322384</v>
      </c>
      <c r="H248" s="39">
        <v>0.6568832983927323</v>
      </c>
      <c r="I248" s="45">
        <v>224.54926624737945</v>
      </c>
      <c r="J248" s="46">
        <v>1262.2501747030049</v>
      </c>
      <c r="K248" s="41">
        <f t="shared" si="36"/>
        <v>0</v>
      </c>
      <c r="L248" s="41">
        <f t="shared" si="37"/>
        <v>0</v>
      </c>
      <c r="M248" s="41"/>
      <c r="N248" s="41"/>
      <c r="O248" s="41"/>
      <c r="P248" s="41"/>
    </row>
    <row r="249" spans="2:16" ht="15" customHeight="1">
      <c r="B249" s="42" t="s">
        <v>78</v>
      </c>
      <c r="C249" s="39">
        <v>136.50593990216632</v>
      </c>
      <c r="D249" s="39">
        <v>78.024691358024697</v>
      </c>
      <c r="E249" s="45">
        <v>799.16142557651995</v>
      </c>
      <c r="F249" s="45">
        <v>1013.6920568367109</v>
      </c>
      <c r="G249" s="39">
        <v>15.732587933845794</v>
      </c>
      <c r="H249" s="39">
        <v>0.66387141858839971</v>
      </c>
      <c r="I249" s="45">
        <v>216.41043559282554</v>
      </c>
      <c r="J249" s="46">
        <v>1246.4989517819706</v>
      </c>
      <c r="K249" s="41">
        <f t="shared" si="36"/>
        <v>0</v>
      </c>
      <c r="L249" s="41">
        <f t="shared" si="37"/>
        <v>0</v>
      </c>
      <c r="M249" s="41"/>
      <c r="N249" s="41"/>
      <c r="O249" s="41"/>
      <c r="P249" s="41"/>
    </row>
    <row r="250" spans="2:16" ht="15" customHeight="1">
      <c r="B250" s="42" t="s">
        <v>17</v>
      </c>
      <c r="C250" s="39">
        <v>136.50128115536921</v>
      </c>
      <c r="D250" s="39">
        <v>79.799673887724197</v>
      </c>
      <c r="E250" s="45">
        <v>799.4875378523177</v>
      </c>
      <c r="F250" s="45">
        <v>1015.7884928954111</v>
      </c>
      <c r="G250" s="39">
        <v>14.817144188213369</v>
      </c>
      <c r="H250" s="39">
        <v>0.66853016538551124</v>
      </c>
      <c r="I250" s="45">
        <v>214.35126950850221</v>
      </c>
      <c r="J250" s="46">
        <v>1245.6254367575123</v>
      </c>
      <c r="K250" s="41">
        <f t="shared" si="36"/>
        <v>0</v>
      </c>
      <c r="L250" s="41">
        <f t="shared" si="37"/>
        <v>0</v>
      </c>
      <c r="M250" s="41"/>
      <c r="N250" s="41"/>
      <c r="O250" s="41"/>
      <c r="P250" s="41"/>
    </row>
    <row r="251" spans="2:16" ht="15" customHeight="1">
      <c r="B251" s="42" t="s">
        <v>18</v>
      </c>
      <c r="C251" s="39">
        <v>136.50593990216632</v>
      </c>
      <c r="D251" s="39">
        <v>79.128814348940125</v>
      </c>
      <c r="E251" s="45">
        <v>803.40787328208705</v>
      </c>
      <c r="F251" s="45">
        <v>1019.0426275331936</v>
      </c>
      <c r="G251" s="39">
        <v>15.546238061961333</v>
      </c>
      <c r="H251" s="39">
        <v>0.63824831120428593</v>
      </c>
      <c r="I251" s="45">
        <v>207.3398555788493</v>
      </c>
      <c r="J251" s="46">
        <v>1242.5669694852083</v>
      </c>
      <c r="K251" s="41">
        <f t="shared" si="36"/>
        <v>0</v>
      </c>
      <c r="L251" s="41">
        <f t="shared" si="37"/>
        <v>0</v>
      </c>
      <c r="M251" s="41"/>
      <c r="N251" s="41"/>
      <c r="O251" s="41"/>
      <c r="P251" s="41"/>
    </row>
    <row r="252" spans="2:16" ht="15" customHeight="1">
      <c r="B252" s="42" t="s">
        <v>7</v>
      </c>
      <c r="C252" s="39">
        <v>136.51059864896345</v>
      </c>
      <c r="D252" s="39">
        <v>79.128814348940125</v>
      </c>
      <c r="E252" s="45">
        <v>807.82902399254601</v>
      </c>
      <c r="F252" s="45">
        <v>1023.4684369904495</v>
      </c>
      <c r="G252" s="39">
        <v>15.546238061961333</v>
      </c>
      <c r="H252" s="39">
        <v>0.6568832983927323</v>
      </c>
      <c r="I252" s="45">
        <v>200.65455392499416</v>
      </c>
      <c r="J252" s="46">
        <v>1240.3261122757979</v>
      </c>
      <c r="K252" s="41">
        <f t="shared" si="36"/>
        <v>0</v>
      </c>
      <c r="L252" s="41">
        <f t="shared" si="37"/>
        <v>0</v>
      </c>
      <c r="M252" s="41"/>
      <c r="N252" s="41"/>
      <c r="O252" s="41"/>
      <c r="P252" s="41"/>
    </row>
    <row r="253" spans="2:16" ht="15" customHeight="1">
      <c r="B253" s="42" t="s">
        <v>6</v>
      </c>
      <c r="C253" s="39">
        <v>136.50361052876775</v>
      </c>
      <c r="D253" s="39">
        <v>81.714418821337048</v>
      </c>
      <c r="E253" s="45">
        <v>797.80340088516186</v>
      </c>
      <c r="F253" s="45">
        <v>1016.0214302352667</v>
      </c>
      <c r="G253" s="39">
        <v>13.624505008152806</v>
      </c>
      <c r="H253" s="39">
        <v>0.67318891218262289</v>
      </c>
      <c r="I253" s="45">
        <v>209.12182622874445</v>
      </c>
      <c r="J253" s="46">
        <v>1239.4409503843465</v>
      </c>
      <c r="K253" s="41">
        <f t="shared" si="36"/>
        <v>0</v>
      </c>
      <c r="L253" s="41">
        <f t="shared" si="37"/>
        <v>0</v>
      </c>
      <c r="M253" s="41"/>
      <c r="N253" s="41"/>
      <c r="O253" s="41"/>
      <c r="P253" s="41"/>
    </row>
    <row r="254" spans="2:16" ht="15" customHeight="1">
      <c r="B254" s="42" t="s">
        <v>5</v>
      </c>
      <c r="C254" s="39">
        <v>143.25180526438388</v>
      </c>
      <c r="D254" s="39">
        <v>79.382716049382708</v>
      </c>
      <c r="E254" s="45">
        <v>850.05590496156526</v>
      </c>
      <c r="F254" s="45">
        <v>1072.6904262753319</v>
      </c>
      <c r="G254" s="39">
        <v>13.424178895877008</v>
      </c>
      <c r="H254" s="39">
        <v>0.68949452597251326</v>
      </c>
      <c r="I254" s="45">
        <v>202.12904728627998</v>
      </c>
      <c r="J254" s="46">
        <v>1288.9331469834615</v>
      </c>
      <c r="K254" s="41">
        <f t="shared" si="36"/>
        <v>0</v>
      </c>
      <c r="L254" s="41">
        <f t="shared" si="37"/>
        <v>0</v>
      </c>
      <c r="M254" s="41"/>
      <c r="N254" s="41"/>
      <c r="O254" s="41"/>
      <c r="P254" s="41"/>
    </row>
    <row r="255" spans="2:16" ht="15" customHeight="1">
      <c r="B255" s="36">
        <v>1987</v>
      </c>
      <c r="C255" s="37"/>
      <c r="D255" s="37"/>
      <c r="E255" s="38"/>
      <c r="F255" s="38"/>
      <c r="G255" s="39"/>
      <c r="H255" s="39"/>
      <c r="I255" s="45"/>
      <c r="J255" s="40"/>
      <c r="K255" s="41"/>
      <c r="L255" s="41"/>
      <c r="M255" s="41"/>
      <c r="N255" s="41"/>
      <c r="O255" s="41"/>
      <c r="P255" s="41"/>
    </row>
    <row r="256" spans="2:16" ht="15" customHeight="1">
      <c r="B256" s="42" t="s">
        <v>72</v>
      </c>
      <c r="C256" s="39">
        <v>143.25180526438388</v>
      </c>
      <c r="D256" s="39">
        <v>79.382716049382708</v>
      </c>
      <c r="E256" s="45">
        <v>832.95830421616574</v>
      </c>
      <c r="F256" s="45">
        <v>1055.5928255299325</v>
      </c>
      <c r="G256" s="39">
        <v>13.424178895877008</v>
      </c>
      <c r="H256" s="39">
        <v>0.70114139296529232</v>
      </c>
      <c r="I256" s="45">
        <v>202.58793384579548</v>
      </c>
      <c r="J256" s="46">
        <v>1272.3060796645702</v>
      </c>
      <c r="K256" s="41">
        <f t="shared" ref="K256:K267" si="38">J256-(F256+G256+H256+I256)</f>
        <v>0</v>
      </c>
      <c r="L256" s="41">
        <f t="shared" ref="L256:L267" si="39">F256-(C256+D256+E256)</f>
        <v>0</v>
      </c>
      <c r="M256" s="41"/>
      <c r="N256" s="41"/>
      <c r="O256" s="41"/>
      <c r="P256" s="41"/>
    </row>
    <row r="257" spans="2:16" ht="15" customHeight="1">
      <c r="B257" s="42" t="s">
        <v>74</v>
      </c>
      <c r="C257" s="39">
        <v>143.24947589098531</v>
      </c>
      <c r="D257" s="39">
        <v>79.196366177498248</v>
      </c>
      <c r="E257" s="45">
        <v>844.74260423945952</v>
      </c>
      <c r="F257" s="45">
        <v>1067.1884463079432</v>
      </c>
      <c r="G257" s="39">
        <v>13.952946657349171</v>
      </c>
      <c r="H257" s="39">
        <v>0.70812951316095973</v>
      </c>
      <c r="I257" s="45">
        <v>197.99440950384346</v>
      </c>
      <c r="J257" s="46">
        <v>1279.8439319822967</v>
      </c>
      <c r="K257" s="41">
        <f t="shared" si="38"/>
        <v>0</v>
      </c>
      <c r="L257" s="41">
        <f t="shared" si="39"/>
        <v>0</v>
      </c>
      <c r="M257" s="41"/>
      <c r="N257" s="41"/>
      <c r="O257" s="41"/>
      <c r="P257" s="41"/>
    </row>
    <row r="258" spans="2:16" ht="15" customHeight="1">
      <c r="B258" s="42" t="s">
        <v>75</v>
      </c>
      <c r="C258" s="39">
        <v>143.24947589098531</v>
      </c>
      <c r="D258" s="39">
        <v>81.271837875611453</v>
      </c>
      <c r="E258" s="45">
        <v>838.63731656184473</v>
      </c>
      <c r="F258" s="45">
        <v>1063.1586303284414</v>
      </c>
      <c r="G258" s="39">
        <v>12.485441416259025</v>
      </c>
      <c r="H258" s="39">
        <v>0.14209177731190309</v>
      </c>
      <c r="I258" s="45">
        <v>192.86279990682507</v>
      </c>
      <c r="J258" s="46">
        <v>1268.6489634288378</v>
      </c>
      <c r="K258" s="41">
        <f t="shared" si="38"/>
        <v>0</v>
      </c>
      <c r="L258" s="41">
        <f t="shared" si="39"/>
        <v>0</v>
      </c>
      <c r="M258" s="41"/>
      <c r="N258" s="41"/>
      <c r="O258" s="41"/>
      <c r="P258" s="41"/>
    </row>
    <row r="259" spans="2:16" ht="15" customHeight="1">
      <c r="B259" s="42" t="s">
        <v>22</v>
      </c>
      <c r="C259" s="39">
        <v>143.24947589098531</v>
      </c>
      <c r="D259" s="39">
        <v>81.271837875611453</v>
      </c>
      <c r="E259" s="45">
        <v>839.26624737945485</v>
      </c>
      <c r="F259" s="45">
        <v>1063.7875611460515</v>
      </c>
      <c r="G259" s="39">
        <v>12.485441416259025</v>
      </c>
      <c r="H259" s="39">
        <v>0.16771488469601675</v>
      </c>
      <c r="I259" s="45">
        <v>256.6363848124854</v>
      </c>
      <c r="J259" s="46">
        <v>1333.077102259492</v>
      </c>
      <c r="K259" s="41">
        <f t="shared" si="38"/>
        <v>0</v>
      </c>
      <c r="L259" s="41">
        <f t="shared" si="39"/>
        <v>0</v>
      </c>
      <c r="M259" s="41"/>
      <c r="N259" s="41"/>
      <c r="O259" s="41"/>
      <c r="P259" s="41"/>
    </row>
    <row r="260" spans="2:16" ht="15" customHeight="1">
      <c r="B260" s="42" t="s">
        <v>76</v>
      </c>
      <c r="C260" s="39">
        <v>143.24947589098531</v>
      </c>
      <c r="D260" s="39">
        <v>82.140694153272761</v>
      </c>
      <c r="E260" s="45">
        <v>838.75378523177255</v>
      </c>
      <c r="F260" s="45">
        <v>1064.1439552760307</v>
      </c>
      <c r="G260" s="39">
        <v>12.30607966457023</v>
      </c>
      <c r="H260" s="39">
        <v>0.1560680177032378</v>
      </c>
      <c r="I260" s="45">
        <v>247.43768926158862</v>
      </c>
      <c r="J260" s="46">
        <v>1324.0437922198928</v>
      </c>
      <c r="K260" s="41">
        <f t="shared" si="38"/>
        <v>0</v>
      </c>
      <c r="L260" s="41">
        <f t="shared" si="39"/>
        <v>0</v>
      </c>
      <c r="M260" s="41"/>
      <c r="N260" s="41"/>
      <c r="O260" s="41"/>
      <c r="P260" s="41"/>
    </row>
    <row r="261" spans="2:16" ht="15" customHeight="1">
      <c r="B261" s="42" t="s">
        <v>77</v>
      </c>
      <c r="C261" s="39">
        <v>143.24714651758677</v>
      </c>
      <c r="D261" s="39">
        <v>82.138364779874223</v>
      </c>
      <c r="E261" s="45">
        <v>838.88888888888891</v>
      </c>
      <c r="F261" s="45">
        <v>1064.2744001863498</v>
      </c>
      <c r="G261" s="39">
        <v>12.30607966457023</v>
      </c>
      <c r="H261" s="39">
        <v>16.56417423713021</v>
      </c>
      <c r="I261" s="45">
        <v>235.2690426275332</v>
      </c>
      <c r="J261" s="46">
        <v>1328.4136967155835</v>
      </c>
      <c r="K261" s="41">
        <f t="shared" si="38"/>
        <v>0</v>
      </c>
      <c r="L261" s="41">
        <f t="shared" si="39"/>
        <v>0</v>
      </c>
      <c r="M261" s="41"/>
      <c r="N261" s="41"/>
      <c r="O261" s="41"/>
      <c r="P261" s="41"/>
    </row>
    <row r="262" spans="2:16" ht="15" customHeight="1">
      <c r="B262" s="42" t="s">
        <v>78</v>
      </c>
      <c r="C262" s="39">
        <v>141.9496855345912</v>
      </c>
      <c r="D262" s="39">
        <v>81.041229909154438</v>
      </c>
      <c r="E262" s="45">
        <v>856.21709760074543</v>
      </c>
      <c r="F262" s="45">
        <v>1079.2080130444911</v>
      </c>
      <c r="G262" s="39">
        <v>13.468436990449568</v>
      </c>
      <c r="H262" s="39">
        <v>14.500349406009784</v>
      </c>
      <c r="I262" s="45">
        <v>222.49242953645469</v>
      </c>
      <c r="J262" s="46">
        <v>1329.6692289774051</v>
      </c>
      <c r="K262" s="41">
        <f t="shared" si="38"/>
        <v>0</v>
      </c>
      <c r="L262" s="41">
        <f t="shared" si="39"/>
        <v>0</v>
      </c>
      <c r="M262" s="41"/>
      <c r="N262" s="41"/>
      <c r="O262" s="41"/>
      <c r="P262" s="41"/>
    </row>
    <row r="263" spans="2:16" ht="15" customHeight="1">
      <c r="B263" s="42" t="s">
        <v>17</v>
      </c>
      <c r="C263" s="39">
        <v>141.49079897507571</v>
      </c>
      <c r="D263" s="39">
        <v>81.940368040996972</v>
      </c>
      <c r="E263" s="45">
        <v>874.26508269275564</v>
      </c>
      <c r="F263" s="45">
        <v>1097.6962497088282</v>
      </c>
      <c r="G263" s="39">
        <v>13.468436990449568</v>
      </c>
      <c r="H263" s="39">
        <v>25.460051246214768</v>
      </c>
      <c r="I263" s="45">
        <v>220.38201723736316</v>
      </c>
      <c r="J263" s="46">
        <v>1357.0067551828558</v>
      </c>
      <c r="K263" s="41">
        <f t="shared" si="38"/>
        <v>0</v>
      </c>
      <c r="L263" s="41">
        <f t="shared" si="39"/>
        <v>0</v>
      </c>
      <c r="M263" s="41"/>
      <c r="N263" s="41"/>
      <c r="O263" s="41"/>
      <c r="P263" s="41"/>
    </row>
    <row r="264" spans="2:16" ht="15" customHeight="1">
      <c r="B264" s="42" t="s">
        <v>18</v>
      </c>
      <c r="C264" s="39">
        <v>141.2485441416259</v>
      </c>
      <c r="D264" s="39">
        <v>80.861868157465636</v>
      </c>
      <c r="E264" s="45">
        <v>881.68413696715584</v>
      </c>
      <c r="F264" s="45">
        <v>1103.7945492662473</v>
      </c>
      <c r="G264" s="39">
        <v>14.458420684835779</v>
      </c>
      <c r="H264" s="39">
        <v>28.027020731423246</v>
      </c>
      <c r="I264" s="45">
        <v>216.69694852084788</v>
      </c>
      <c r="J264" s="46">
        <v>1362.9769392033543</v>
      </c>
      <c r="K264" s="41">
        <f t="shared" si="38"/>
        <v>0</v>
      </c>
      <c r="L264" s="41">
        <f t="shared" si="39"/>
        <v>0</v>
      </c>
      <c r="M264" s="41"/>
      <c r="N264" s="41"/>
      <c r="O264" s="41"/>
      <c r="P264" s="41"/>
    </row>
    <row r="265" spans="2:16" ht="15" customHeight="1">
      <c r="B265" s="42" t="s">
        <v>7</v>
      </c>
      <c r="C265" s="39">
        <v>141.06918238993711</v>
      </c>
      <c r="D265" s="39">
        <v>80.861868157465636</v>
      </c>
      <c r="E265" s="45">
        <v>887.03004891684134</v>
      </c>
      <c r="F265" s="45">
        <v>1108.9610994642439</v>
      </c>
      <c r="G265" s="39">
        <v>14.458420684835779</v>
      </c>
      <c r="H265" s="39">
        <v>32.301420917773115</v>
      </c>
      <c r="I265" s="45">
        <v>212.67412066154202</v>
      </c>
      <c r="J265" s="46">
        <v>1368.3950617283951</v>
      </c>
      <c r="K265" s="41">
        <f t="shared" si="38"/>
        <v>0</v>
      </c>
      <c r="L265" s="41">
        <f t="shared" si="39"/>
        <v>0</v>
      </c>
      <c r="M265" s="41"/>
      <c r="N265" s="41"/>
      <c r="O265" s="41"/>
      <c r="P265" s="41"/>
    </row>
    <row r="266" spans="2:16" ht="15" customHeight="1">
      <c r="B266" s="42" t="s">
        <v>6</v>
      </c>
      <c r="C266" s="39">
        <v>141.09247612392264</v>
      </c>
      <c r="D266" s="39">
        <v>81.807593757279292</v>
      </c>
      <c r="E266" s="45">
        <v>882.25716282320059</v>
      </c>
      <c r="F266" s="45">
        <v>1105.1572327044023</v>
      </c>
      <c r="G266" s="39">
        <v>14.458420684835779</v>
      </c>
      <c r="H266" s="39">
        <v>41.872816212438856</v>
      </c>
      <c r="I266" s="45">
        <v>259.07989750757048</v>
      </c>
      <c r="J266" s="46">
        <v>1420.5683671092474</v>
      </c>
      <c r="K266" s="41">
        <f t="shared" si="38"/>
        <v>0</v>
      </c>
      <c r="L266" s="41">
        <f t="shared" si="39"/>
        <v>0</v>
      </c>
      <c r="M266" s="41"/>
      <c r="N266" s="41"/>
      <c r="O266" s="41"/>
      <c r="P266" s="41"/>
    </row>
    <row r="267" spans="2:16" ht="15" customHeight="1">
      <c r="B267" s="42" t="s">
        <v>5</v>
      </c>
      <c r="C267" s="39">
        <v>145.35755881667831</v>
      </c>
      <c r="D267" s="39">
        <v>80.128115536920561</v>
      </c>
      <c r="E267" s="45">
        <v>890.67551828558112</v>
      </c>
      <c r="F267" s="45">
        <v>1116.1611926391799</v>
      </c>
      <c r="G267" s="39">
        <v>14.339622641509433</v>
      </c>
      <c r="H267" s="39">
        <v>9.599347775448404</v>
      </c>
      <c r="I267" s="45">
        <v>240.49615653389239</v>
      </c>
      <c r="J267" s="46">
        <v>1380.5963195900301</v>
      </c>
      <c r="K267" s="41">
        <f t="shared" si="38"/>
        <v>0</v>
      </c>
      <c r="L267" s="41">
        <f t="shared" si="39"/>
        <v>0</v>
      </c>
      <c r="M267" s="41"/>
      <c r="N267" s="41"/>
      <c r="O267" s="41"/>
      <c r="P267" s="41"/>
    </row>
    <row r="268" spans="2:16" ht="15" customHeight="1">
      <c r="B268" s="36">
        <v>1988</v>
      </c>
      <c r="C268" s="37"/>
      <c r="D268" s="37"/>
      <c r="E268" s="38"/>
      <c r="F268" s="38"/>
      <c r="G268" s="39"/>
      <c r="H268" s="39"/>
      <c r="I268" s="45"/>
      <c r="J268" s="40"/>
      <c r="K268" s="41"/>
      <c r="L268" s="41"/>
      <c r="M268" s="41"/>
      <c r="N268" s="41"/>
      <c r="O268" s="41"/>
      <c r="P268" s="41"/>
    </row>
    <row r="269" spans="2:16" ht="15" customHeight="1">
      <c r="B269" s="42" t="s">
        <v>72</v>
      </c>
      <c r="C269" s="39">
        <v>145.36454693687398</v>
      </c>
      <c r="D269" s="39">
        <v>80.128115536920561</v>
      </c>
      <c r="E269" s="45">
        <v>875.86070347076634</v>
      </c>
      <c r="F269" s="45">
        <v>1101.3533659445609</v>
      </c>
      <c r="G269" s="39">
        <v>14.339622641509433</v>
      </c>
      <c r="H269" s="39">
        <v>11.183321686466341</v>
      </c>
      <c r="I269" s="45">
        <v>230.41695783834149</v>
      </c>
      <c r="J269" s="46">
        <v>1357.293268110878</v>
      </c>
      <c r="K269" s="41">
        <f t="shared" ref="K269:K280" si="40">J269-(F269+G269+H269+I269)</f>
        <v>0</v>
      </c>
      <c r="L269" s="41">
        <f t="shared" ref="L269:L280" si="41">F269-(C269+D269+E269)</f>
        <v>0</v>
      </c>
      <c r="M269" s="41"/>
      <c r="N269" s="41"/>
      <c r="O269" s="41"/>
      <c r="P269" s="41"/>
    </row>
    <row r="270" spans="2:16" ht="15" customHeight="1">
      <c r="B270" s="42" t="s">
        <v>74</v>
      </c>
      <c r="C270" s="39">
        <v>145.42511064523643</v>
      </c>
      <c r="D270" s="39">
        <v>80.153738644304681</v>
      </c>
      <c r="E270" s="45">
        <v>868.54181225250409</v>
      </c>
      <c r="F270" s="45">
        <v>1094.1206615420451</v>
      </c>
      <c r="G270" s="39">
        <v>15.17120894479385</v>
      </c>
      <c r="H270" s="39">
        <v>20.053575588166783</v>
      </c>
      <c r="I270" s="45">
        <v>226.93920335429769</v>
      </c>
      <c r="J270" s="46">
        <v>1356.2846494293033</v>
      </c>
      <c r="K270" s="41">
        <f t="shared" si="40"/>
        <v>0</v>
      </c>
      <c r="L270" s="41">
        <f t="shared" si="41"/>
        <v>0</v>
      </c>
      <c r="M270" s="41"/>
      <c r="N270" s="41"/>
      <c r="O270" s="41"/>
      <c r="P270" s="41"/>
    </row>
    <row r="271" spans="2:16" ht="15" customHeight="1">
      <c r="B271" s="42" t="s">
        <v>75</v>
      </c>
      <c r="C271" s="39">
        <v>145.70696482646167</v>
      </c>
      <c r="D271" s="39">
        <v>79.273235499650596</v>
      </c>
      <c r="E271" s="45">
        <v>863.26811087817373</v>
      </c>
      <c r="F271" s="45">
        <v>1088.248311204286</v>
      </c>
      <c r="G271" s="39">
        <v>16.182156999767063</v>
      </c>
      <c r="H271" s="39">
        <v>38.541812252504073</v>
      </c>
      <c r="I271" s="45">
        <v>223.04449103191243</v>
      </c>
      <c r="J271" s="46">
        <v>1366.0167714884697</v>
      </c>
      <c r="K271" s="41">
        <f t="shared" si="40"/>
        <v>0</v>
      </c>
      <c r="L271" s="41">
        <f t="shared" si="41"/>
        <v>0</v>
      </c>
      <c r="M271" s="41"/>
      <c r="N271" s="41"/>
      <c r="O271" s="41"/>
      <c r="P271" s="41"/>
    </row>
    <row r="272" spans="2:16" ht="15" customHeight="1">
      <c r="B272" s="42" t="s">
        <v>22</v>
      </c>
      <c r="C272" s="39">
        <v>146.13556953179594</v>
      </c>
      <c r="D272" s="39">
        <v>79.273235499650596</v>
      </c>
      <c r="E272" s="45">
        <v>862.03121360354066</v>
      </c>
      <c r="F272" s="45">
        <v>1087.4400186349872</v>
      </c>
      <c r="G272" s="39">
        <v>16.182156999767063</v>
      </c>
      <c r="H272" s="39">
        <v>38.849289541113436</v>
      </c>
      <c r="I272" s="45">
        <v>218.30188679245282</v>
      </c>
      <c r="J272" s="46">
        <v>1360.7733519683206</v>
      </c>
      <c r="K272" s="41">
        <f t="shared" si="40"/>
        <v>0</v>
      </c>
      <c r="L272" s="41">
        <f t="shared" si="41"/>
        <v>0</v>
      </c>
      <c r="M272" s="41"/>
      <c r="N272" s="41"/>
      <c r="O272" s="41"/>
      <c r="P272" s="41"/>
    </row>
    <row r="273" spans="2:16" ht="15" customHeight="1">
      <c r="B273" s="42" t="s">
        <v>76</v>
      </c>
      <c r="C273" s="39">
        <v>146.22874446773818</v>
      </c>
      <c r="D273" s="39">
        <v>79.31050547402748</v>
      </c>
      <c r="E273" s="45">
        <v>865.17120894479376</v>
      </c>
      <c r="F273" s="45">
        <v>1090.7104588865595</v>
      </c>
      <c r="G273" s="39">
        <v>16.855345911949684</v>
      </c>
      <c r="H273" s="39">
        <v>23.477754484043793</v>
      </c>
      <c r="I273" s="45">
        <v>212.07314232471464</v>
      </c>
      <c r="J273" s="46">
        <v>1343.1167016072677</v>
      </c>
      <c r="K273" s="41">
        <f t="shared" si="40"/>
        <v>0</v>
      </c>
      <c r="L273" s="41">
        <f t="shared" si="41"/>
        <v>0</v>
      </c>
      <c r="M273" s="41"/>
      <c r="N273" s="41"/>
      <c r="O273" s="41"/>
      <c r="P273" s="41"/>
    </row>
    <row r="274" spans="2:16" ht="15" customHeight="1">
      <c r="B274" s="42" t="s">
        <v>77</v>
      </c>
      <c r="C274" s="39">
        <v>145.85371535057067</v>
      </c>
      <c r="D274" s="39">
        <v>79.312834847426046</v>
      </c>
      <c r="E274" s="45">
        <v>869.87188446307937</v>
      </c>
      <c r="F274" s="45">
        <v>1095.0384346610763</v>
      </c>
      <c r="G274" s="39">
        <v>16.855345911949684</v>
      </c>
      <c r="H274" s="39">
        <v>38.467272303750285</v>
      </c>
      <c r="I274" s="45">
        <v>238.67924528301884</v>
      </c>
      <c r="J274" s="46">
        <v>1389.0402981597949</v>
      </c>
      <c r="K274" s="41">
        <f t="shared" si="40"/>
        <v>0</v>
      </c>
      <c r="L274" s="41">
        <f t="shared" si="41"/>
        <v>0</v>
      </c>
      <c r="M274" s="41"/>
      <c r="N274" s="41"/>
      <c r="O274" s="41"/>
      <c r="P274" s="41"/>
    </row>
    <row r="275" spans="2:16" ht="15" customHeight="1">
      <c r="B275" s="42" t="s">
        <v>78</v>
      </c>
      <c r="C275" s="39">
        <v>145.24109014675054</v>
      </c>
      <c r="D275" s="39">
        <v>78.625669694852078</v>
      </c>
      <c r="E275" s="45">
        <v>878.92382948986722</v>
      </c>
      <c r="F275" s="45">
        <v>1102.7905893314696</v>
      </c>
      <c r="G275" s="39">
        <v>17.607733519683208</v>
      </c>
      <c r="H275" s="39">
        <v>38.06429070580014</v>
      </c>
      <c r="I275" s="45">
        <v>241.01327742837177</v>
      </c>
      <c r="J275" s="46">
        <v>1399.4758909853249</v>
      </c>
      <c r="K275" s="41">
        <f t="shared" si="40"/>
        <v>0</v>
      </c>
      <c r="L275" s="41">
        <f t="shared" si="41"/>
        <v>0</v>
      </c>
      <c r="M275" s="41"/>
      <c r="N275" s="41"/>
      <c r="O275" s="41"/>
      <c r="P275" s="41"/>
    </row>
    <row r="276" spans="2:16" ht="15" customHeight="1">
      <c r="B276" s="42" t="s">
        <v>17</v>
      </c>
      <c r="C276" s="39">
        <v>145.24109014675054</v>
      </c>
      <c r="D276" s="39">
        <v>79.527137200093179</v>
      </c>
      <c r="E276" s="45">
        <v>890.72909387374796</v>
      </c>
      <c r="F276" s="45">
        <v>1115.4973212205916</v>
      </c>
      <c r="G276" s="39">
        <v>17.607733519683208</v>
      </c>
      <c r="H276" s="39">
        <v>45.003494060097829</v>
      </c>
      <c r="I276" s="45">
        <v>228.70253901700443</v>
      </c>
      <c r="J276" s="46">
        <v>1406.8110878173773</v>
      </c>
      <c r="K276" s="41">
        <f t="shared" si="40"/>
        <v>0</v>
      </c>
      <c r="L276" s="41">
        <f t="shared" si="41"/>
        <v>0</v>
      </c>
      <c r="M276" s="41"/>
      <c r="N276" s="41"/>
      <c r="O276" s="41"/>
      <c r="P276" s="41"/>
    </row>
    <row r="277" spans="2:16" ht="15" customHeight="1">
      <c r="B277" s="42" t="s">
        <v>18</v>
      </c>
      <c r="C277" s="39">
        <v>145.24109014675054</v>
      </c>
      <c r="D277" s="39">
        <v>79.524807826694612</v>
      </c>
      <c r="E277" s="45">
        <v>907.64500349406001</v>
      </c>
      <c r="F277" s="45">
        <v>1132.4109014675053</v>
      </c>
      <c r="G277" s="39">
        <v>17.607733519683208</v>
      </c>
      <c r="H277" s="39">
        <v>46.73654786862334</v>
      </c>
      <c r="I277" s="45">
        <v>214.6051712089448</v>
      </c>
      <c r="J277" s="46">
        <v>1411.3603540647566</v>
      </c>
      <c r="K277" s="41">
        <f t="shared" si="40"/>
        <v>0</v>
      </c>
      <c r="L277" s="41">
        <f t="shared" si="41"/>
        <v>0</v>
      </c>
      <c r="M277" s="41"/>
      <c r="N277" s="41"/>
      <c r="O277" s="41"/>
      <c r="P277" s="41"/>
    </row>
    <row r="278" spans="2:16" ht="15" customHeight="1">
      <c r="B278" s="42" t="s">
        <v>7</v>
      </c>
      <c r="C278" s="39">
        <v>145.2364313999534</v>
      </c>
      <c r="D278" s="39">
        <v>78.683904029815977</v>
      </c>
      <c r="E278" s="45">
        <v>912.11972979268569</v>
      </c>
      <c r="F278" s="45">
        <v>1136.0400652224553</v>
      </c>
      <c r="G278" s="39">
        <v>18.555788492895413</v>
      </c>
      <c r="H278" s="39">
        <v>63.701374330305143</v>
      </c>
      <c r="I278" s="45">
        <v>245.37619380386676</v>
      </c>
      <c r="J278" s="46">
        <v>1463.6734218495226</v>
      </c>
      <c r="K278" s="41">
        <f t="shared" si="40"/>
        <v>0</v>
      </c>
      <c r="L278" s="41">
        <f t="shared" si="41"/>
        <v>0</v>
      </c>
      <c r="M278" s="41"/>
      <c r="N278" s="41"/>
      <c r="O278" s="41"/>
      <c r="P278" s="41"/>
    </row>
    <row r="279" spans="2:16" ht="15" customHeight="1">
      <c r="B279" s="42" t="s">
        <v>6</v>
      </c>
      <c r="C279" s="39">
        <v>145.23410202655484</v>
      </c>
      <c r="D279" s="39">
        <v>79.736780805963193</v>
      </c>
      <c r="E279" s="45">
        <v>896.83438155136264</v>
      </c>
      <c r="F279" s="45">
        <v>1121.8052643838807</v>
      </c>
      <c r="G279" s="39">
        <v>18.555788492895413</v>
      </c>
      <c r="H279" s="39">
        <v>61.346377824365241</v>
      </c>
      <c r="I279" s="45">
        <v>247.94083391567668</v>
      </c>
      <c r="J279" s="46">
        <v>1449.6482646168179</v>
      </c>
      <c r="K279" s="41">
        <f t="shared" si="40"/>
        <v>0</v>
      </c>
      <c r="L279" s="41">
        <f t="shared" si="41"/>
        <v>0</v>
      </c>
      <c r="M279" s="41"/>
      <c r="N279" s="41"/>
      <c r="O279" s="41"/>
      <c r="P279" s="41"/>
    </row>
    <row r="280" spans="2:16" ht="15" customHeight="1">
      <c r="B280" s="42" t="s">
        <v>5</v>
      </c>
      <c r="C280" s="39">
        <v>138.66992778942463</v>
      </c>
      <c r="D280" s="39">
        <v>81.919403680409957</v>
      </c>
      <c r="E280" s="45">
        <v>923.4567901234567</v>
      </c>
      <c r="F280" s="45">
        <v>1144.0461215932914</v>
      </c>
      <c r="G280" s="39">
        <v>18.867924528301888</v>
      </c>
      <c r="H280" s="39">
        <v>4.316328907523876</v>
      </c>
      <c r="I280" s="45">
        <v>234.34661076170508</v>
      </c>
      <c r="J280" s="46">
        <v>1401.5769857908222</v>
      </c>
      <c r="K280" s="41">
        <f t="shared" si="40"/>
        <v>0</v>
      </c>
      <c r="L280" s="41">
        <f t="shared" si="41"/>
        <v>0</v>
      </c>
      <c r="M280" s="41"/>
      <c r="N280" s="41"/>
      <c r="O280" s="41"/>
      <c r="P280" s="41"/>
    </row>
    <row r="281" spans="2:16" ht="15" customHeight="1">
      <c r="B281" s="36">
        <v>1989</v>
      </c>
      <c r="C281" s="37"/>
      <c r="D281" s="37"/>
      <c r="E281" s="38"/>
      <c r="F281" s="38"/>
      <c r="G281" s="39"/>
      <c r="H281" s="39"/>
      <c r="I281" s="45"/>
      <c r="J281" s="40"/>
      <c r="K281" s="41"/>
      <c r="L281" s="41"/>
      <c r="M281" s="41"/>
      <c r="N281" s="41"/>
      <c r="O281" s="41"/>
      <c r="P281" s="41"/>
    </row>
    <row r="282" spans="2:16" ht="15" customHeight="1">
      <c r="B282" s="42" t="s">
        <v>72</v>
      </c>
      <c r="C282" s="39">
        <v>138.66992778942463</v>
      </c>
      <c r="D282" s="39">
        <v>80.985324947589092</v>
      </c>
      <c r="E282" s="45">
        <v>912.40391334730953</v>
      </c>
      <c r="F282" s="45">
        <v>1132.0591660843234</v>
      </c>
      <c r="G282" s="39">
        <v>19.4572559981365</v>
      </c>
      <c r="H282" s="39">
        <v>4.283717679944095</v>
      </c>
      <c r="I282" s="45">
        <v>234.28837642674119</v>
      </c>
      <c r="J282" s="46">
        <v>1390.0885161891451</v>
      </c>
      <c r="K282" s="41">
        <f t="shared" ref="K282:K293" si="42">J282-(F282+G282+H282+I282)</f>
        <v>0</v>
      </c>
      <c r="L282" s="41">
        <f t="shared" ref="L282:L293" si="43">F282-(C282+D282+E282)</f>
        <v>0</v>
      </c>
      <c r="M282" s="41"/>
      <c r="N282" s="41"/>
      <c r="O282" s="41"/>
      <c r="P282" s="41"/>
    </row>
    <row r="283" spans="2:16" ht="15" customHeight="1">
      <c r="B283" s="42" t="s">
        <v>74</v>
      </c>
      <c r="C283" s="39">
        <v>138.66992778942463</v>
      </c>
      <c r="D283" s="39">
        <v>82.131376659678537</v>
      </c>
      <c r="E283" s="45">
        <v>896.5152573957605</v>
      </c>
      <c r="F283" s="45">
        <v>1117.3165618448636</v>
      </c>
      <c r="G283" s="39">
        <v>19.4572559981365</v>
      </c>
      <c r="H283" s="39">
        <v>4.3139995341253199</v>
      </c>
      <c r="I283" s="45">
        <v>231.54437456324249</v>
      </c>
      <c r="J283" s="46">
        <v>1372.6321919403679</v>
      </c>
      <c r="K283" s="41">
        <f t="shared" si="42"/>
        <v>0</v>
      </c>
      <c r="L283" s="41">
        <f t="shared" si="43"/>
        <v>0</v>
      </c>
      <c r="M283" s="41"/>
      <c r="N283" s="41"/>
      <c r="O283" s="41"/>
      <c r="P283" s="41"/>
    </row>
    <row r="284" spans="2:16" ht="15" customHeight="1">
      <c r="B284" s="42" t="s">
        <v>75</v>
      </c>
      <c r="C284" s="39">
        <v>138.95411134404844</v>
      </c>
      <c r="D284" s="39">
        <v>82.131376659678537</v>
      </c>
      <c r="E284" s="45">
        <v>886.11693454460737</v>
      </c>
      <c r="F284" s="45">
        <v>1107.2024225483344</v>
      </c>
      <c r="G284" s="39">
        <v>19.4572559981365</v>
      </c>
      <c r="H284" s="39">
        <v>1.6119263918006057</v>
      </c>
      <c r="I284" s="45">
        <v>233.88539482879105</v>
      </c>
      <c r="J284" s="46">
        <v>1362.1569997670626</v>
      </c>
      <c r="K284" s="41">
        <f t="shared" si="42"/>
        <v>0</v>
      </c>
      <c r="L284" s="41">
        <f t="shared" si="43"/>
        <v>0</v>
      </c>
      <c r="M284" s="41"/>
      <c r="N284" s="41"/>
      <c r="O284" s="41"/>
      <c r="P284" s="41"/>
    </row>
    <row r="285" spans="2:16" ht="15" customHeight="1">
      <c r="B285" s="42" t="s">
        <v>22</v>
      </c>
      <c r="C285" s="39">
        <v>140.30281854181226</v>
      </c>
      <c r="D285" s="39">
        <v>82.131376659678537</v>
      </c>
      <c r="E285" s="45">
        <v>873.16095970184017</v>
      </c>
      <c r="F285" s="45">
        <v>1095.5951549033311</v>
      </c>
      <c r="G285" s="39">
        <v>19.4572559981365</v>
      </c>
      <c r="H285" s="39">
        <v>10.943396226415095</v>
      </c>
      <c r="I285" s="45">
        <v>231.77964127649662</v>
      </c>
      <c r="J285" s="46">
        <v>1357.7754484043792</v>
      </c>
      <c r="K285" s="41">
        <f t="shared" si="42"/>
        <v>0</v>
      </c>
      <c r="L285" s="41">
        <f t="shared" si="43"/>
        <v>0</v>
      </c>
      <c r="M285" s="41"/>
      <c r="N285" s="41"/>
      <c r="O285" s="41"/>
      <c r="P285" s="41"/>
    </row>
    <row r="286" spans="2:16" ht="15" customHeight="1">
      <c r="B286" s="42" t="s">
        <v>76</v>
      </c>
      <c r="C286" s="39">
        <v>138.64896342883762</v>
      </c>
      <c r="D286" s="39">
        <v>83.356627067318882</v>
      </c>
      <c r="E286" s="45">
        <v>872.62054507337518</v>
      </c>
      <c r="F286" s="45">
        <v>1094.6261355695317</v>
      </c>
      <c r="G286" s="39">
        <v>19.49685534591195</v>
      </c>
      <c r="H286" s="39">
        <v>19.783368273934311</v>
      </c>
      <c r="I286" s="45">
        <v>219.26857675285348</v>
      </c>
      <c r="J286" s="46">
        <v>1353.1749359422315</v>
      </c>
      <c r="K286" s="41">
        <f t="shared" si="42"/>
        <v>0</v>
      </c>
      <c r="L286" s="41">
        <f t="shared" si="43"/>
        <v>0</v>
      </c>
      <c r="M286" s="41"/>
      <c r="N286" s="41"/>
      <c r="O286" s="41"/>
      <c r="P286" s="41"/>
    </row>
    <row r="287" spans="2:16" ht="15" customHeight="1">
      <c r="B287" s="42" t="s">
        <v>77</v>
      </c>
      <c r="C287" s="39">
        <v>138.64896342883762</v>
      </c>
      <c r="D287" s="39">
        <v>82.252504076403454</v>
      </c>
      <c r="E287" s="45">
        <v>878.78406708595389</v>
      </c>
      <c r="F287" s="45">
        <v>1099.6855345911949</v>
      </c>
      <c r="G287" s="39">
        <v>20.677847658979733</v>
      </c>
      <c r="H287" s="39">
        <v>34.032145352900073</v>
      </c>
      <c r="I287" s="45">
        <v>274.79152108082928</v>
      </c>
      <c r="J287" s="46">
        <v>1429.1870486839039</v>
      </c>
      <c r="K287" s="41">
        <f t="shared" si="42"/>
        <v>0</v>
      </c>
      <c r="L287" s="41">
        <f t="shared" si="43"/>
        <v>0</v>
      </c>
      <c r="M287" s="41"/>
      <c r="N287" s="41"/>
      <c r="O287" s="41"/>
      <c r="P287" s="41"/>
    </row>
    <row r="288" spans="2:16" ht="15" customHeight="1">
      <c r="B288" s="42" t="s">
        <v>78</v>
      </c>
      <c r="C288" s="39">
        <v>138.66992778942463</v>
      </c>
      <c r="D288" s="39">
        <v>82.250174703004888</v>
      </c>
      <c r="E288" s="45">
        <v>881.42790589331457</v>
      </c>
      <c r="F288" s="45">
        <v>1102.3480083857442</v>
      </c>
      <c r="G288" s="39">
        <v>20.677847658979733</v>
      </c>
      <c r="H288" s="39">
        <v>44.658746797111576</v>
      </c>
      <c r="I288" s="45">
        <v>256.26834381551362</v>
      </c>
      <c r="J288" s="46">
        <v>1423.9529466573492</v>
      </c>
      <c r="K288" s="41">
        <f t="shared" si="42"/>
        <v>0</v>
      </c>
      <c r="L288" s="41">
        <f t="shared" si="43"/>
        <v>0</v>
      </c>
      <c r="M288" s="41"/>
      <c r="N288" s="41"/>
      <c r="O288" s="41"/>
      <c r="P288" s="41"/>
    </row>
    <row r="289" spans="2:16" ht="15" customHeight="1">
      <c r="B289" s="42" t="s">
        <v>17</v>
      </c>
      <c r="C289" s="39">
        <v>138.66992778942463</v>
      </c>
      <c r="D289" s="39">
        <v>82.634521313766598</v>
      </c>
      <c r="E289" s="45">
        <v>888.63964593524338</v>
      </c>
      <c r="F289" s="45">
        <v>1109.9440950384346</v>
      </c>
      <c r="G289" s="39">
        <v>21.444211507104587</v>
      </c>
      <c r="H289" s="39">
        <v>50.507803400885159</v>
      </c>
      <c r="I289" s="45">
        <v>245.35755881667831</v>
      </c>
      <c r="J289" s="46">
        <v>1427.2536687631027</v>
      </c>
      <c r="K289" s="41">
        <f t="shared" si="42"/>
        <v>0</v>
      </c>
      <c r="L289" s="41">
        <f t="shared" si="43"/>
        <v>0</v>
      </c>
      <c r="M289" s="41"/>
      <c r="N289" s="41"/>
      <c r="O289" s="41"/>
      <c r="P289" s="41"/>
    </row>
    <row r="290" spans="2:16" ht="15" customHeight="1">
      <c r="B290" s="42" t="s">
        <v>18</v>
      </c>
      <c r="C290" s="39">
        <v>138.66759841602607</v>
      </c>
      <c r="D290" s="39">
        <v>82.634521313766598</v>
      </c>
      <c r="E290" s="45">
        <v>887.66130910785</v>
      </c>
      <c r="F290" s="45">
        <v>1108.9634288376426</v>
      </c>
      <c r="G290" s="39">
        <v>21.444211507104587</v>
      </c>
      <c r="H290" s="39">
        <v>49.976706266014446</v>
      </c>
      <c r="I290" s="45">
        <v>236.638714185884</v>
      </c>
      <c r="J290" s="46">
        <v>1417.0230607966457</v>
      </c>
      <c r="K290" s="41">
        <f t="shared" si="42"/>
        <v>0</v>
      </c>
      <c r="L290" s="41">
        <f t="shared" si="43"/>
        <v>0</v>
      </c>
      <c r="M290" s="41"/>
      <c r="N290" s="41"/>
      <c r="O290" s="41"/>
      <c r="P290" s="41"/>
    </row>
    <row r="291" spans="2:16" ht="15" customHeight="1">
      <c r="B291" s="42" t="s">
        <v>7</v>
      </c>
      <c r="C291" s="39">
        <v>138.66992778942463</v>
      </c>
      <c r="D291" s="39">
        <v>82.634521313766598</v>
      </c>
      <c r="E291" s="45">
        <v>890.461215932914</v>
      </c>
      <c r="F291" s="45">
        <v>1111.7656650361052</v>
      </c>
      <c r="G291" s="39">
        <v>21.444211507104587</v>
      </c>
      <c r="H291" s="39">
        <v>68.27393431167016</v>
      </c>
      <c r="I291" s="45">
        <v>237.71255532261819</v>
      </c>
      <c r="J291" s="46">
        <v>1439.196366177498</v>
      </c>
      <c r="K291" s="41">
        <f t="shared" si="42"/>
        <v>0</v>
      </c>
      <c r="L291" s="41">
        <f t="shared" si="43"/>
        <v>0</v>
      </c>
      <c r="M291" s="41"/>
      <c r="N291" s="41"/>
      <c r="O291" s="41"/>
      <c r="P291" s="41"/>
    </row>
    <row r="292" spans="2:16" ht="15" customHeight="1">
      <c r="B292" s="42" t="s">
        <v>6</v>
      </c>
      <c r="C292" s="39">
        <v>90.696482646168178</v>
      </c>
      <c r="D292" s="39">
        <v>83.004891684136965</v>
      </c>
      <c r="E292" s="45">
        <v>917.75215467039368</v>
      </c>
      <c r="F292" s="45">
        <v>1091.4535290006988</v>
      </c>
      <c r="G292" s="39">
        <v>22.476123922664804</v>
      </c>
      <c r="H292" s="39">
        <v>71.50943396226414</v>
      </c>
      <c r="I292" s="45">
        <v>265.63009550430934</v>
      </c>
      <c r="J292" s="46">
        <v>1451.0691823899372</v>
      </c>
      <c r="K292" s="41">
        <f t="shared" si="42"/>
        <v>0</v>
      </c>
      <c r="L292" s="41">
        <f t="shared" si="43"/>
        <v>0</v>
      </c>
      <c r="M292" s="41"/>
      <c r="N292" s="41"/>
      <c r="O292" s="41"/>
      <c r="P292" s="41"/>
    </row>
    <row r="293" spans="2:16" ht="15" customHeight="1">
      <c r="B293" s="42" t="s">
        <v>5</v>
      </c>
      <c r="C293" s="39">
        <v>63.009550430934077</v>
      </c>
      <c r="D293" s="39">
        <v>79.208013044491025</v>
      </c>
      <c r="E293" s="45">
        <v>939.13813184253434</v>
      </c>
      <c r="F293" s="45">
        <v>1081.3556953179593</v>
      </c>
      <c r="G293" s="39">
        <v>22.182622874446775</v>
      </c>
      <c r="H293" s="39">
        <v>6.699277894246447</v>
      </c>
      <c r="I293" s="45">
        <v>274.38853948287908</v>
      </c>
      <c r="J293" s="46">
        <v>1384.6261355695317</v>
      </c>
      <c r="K293" s="41">
        <f t="shared" si="42"/>
        <v>0</v>
      </c>
      <c r="L293" s="41">
        <f t="shared" si="43"/>
        <v>0</v>
      </c>
      <c r="M293" s="41"/>
      <c r="N293" s="41"/>
      <c r="O293" s="41"/>
      <c r="P293" s="41"/>
    </row>
    <row r="294" spans="2:16" ht="15" customHeight="1">
      <c r="B294" s="36">
        <v>1990</v>
      </c>
      <c r="C294" s="37"/>
      <c r="D294" s="37"/>
      <c r="E294" s="38"/>
      <c r="F294" s="38"/>
      <c r="G294" s="39"/>
      <c r="H294" s="39"/>
      <c r="I294" s="45"/>
      <c r="J294" s="40"/>
      <c r="K294" s="41"/>
      <c r="L294" s="41"/>
      <c r="M294" s="41"/>
      <c r="N294" s="41"/>
      <c r="O294" s="41"/>
      <c r="P294" s="41"/>
    </row>
    <row r="295" spans="2:16" ht="15" customHeight="1">
      <c r="B295" s="42" t="s">
        <v>72</v>
      </c>
      <c r="C295" s="39">
        <v>63.011879804332629</v>
      </c>
      <c r="D295" s="39">
        <v>78.322851153039821</v>
      </c>
      <c r="E295" s="45">
        <v>914.93128348474261</v>
      </c>
      <c r="F295" s="45">
        <v>1056.2660144421152</v>
      </c>
      <c r="G295" s="39">
        <v>23.070114139296528</v>
      </c>
      <c r="H295" s="39">
        <v>31.479152108082925</v>
      </c>
      <c r="I295" s="45">
        <v>260.25856044723969</v>
      </c>
      <c r="J295" s="46">
        <v>1371.0738411367342</v>
      </c>
      <c r="K295" s="41">
        <f t="shared" ref="K295:K306" si="44">J295-(F295+G295+H295+I295)</f>
        <v>0</v>
      </c>
      <c r="L295" s="41">
        <f t="shared" ref="L295:L306" si="45">F295-(C295+D295+E295)</f>
        <v>0</v>
      </c>
      <c r="M295" s="41"/>
      <c r="N295" s="41"/>
      <c r="O295" s="41"/>
      <c r="P295" s="41"/>
    </row>
    <row r="296" spans="2:16" ht="15" customHeight="1">
      <c r="B296" s="42" t="s">
        <v>74</v>
      </c>
      <c r="C296" s="39">
        <v>63.011879804332629</v>
      </c>
      <c r="D296" s="39">
        <v>79.727463312368968</v>
      </c>
      <c r="E296" s="45">
        <v>908.58141160027947</v>
      </c>
      <c r="F296" s="45">
        <v>1051.3207547169811</v>
      </c>
      <c r="G296" s="39">
        <v>23.070114139296528</v>
      </c>
      <c r="H296" s="39">
        <v>21.055206149545771</v>
      </c>
      <c r="I296" s="45">
        <v>242.93966922897741</v>
      </c>
      <c r="J296" s="46">
        <v>1338.3857442348008</v>
      </c>
      <c r="K296" s="41">
        <f t="shared" si="44"/>
        <v>0</v>
      </c>
      <c r="L296" s="41">
        <f t="shared" si="45"/>
        <v>0</v>
      </c>
      <c r="M296" s="41"/>
      <c r="N296" s="41"/>
      <c r="O296" s="41"/>
      <c r="P296" s="41"/>
    </row>
    <row r="297" spans="2:16" ht="15" customHeight="1">
      <c r="B297" s="42" t="s">
        <v>75</v>
      </c>
      <c r="C297" s="39">
        <v>63.12834847426042</v>
      </c>
      <c r="D297" s="39">
        <v>79.727463312368968</v>
      </c>
      <c r="E297" s="45">
        <v>888.95178197064979</v>
      </c>
      <c r="F297" s="45">
        <v>1031.8075937572792</v>
      </c>
      <c r="G297" s="39">
        <v>23.070114139296528</v>
      </c>
      <c r="H297" s="39">
        <v>58.043326345213138</v>
      </c>
      <c r="I297" s="45">
        <v>206.85301653855115</v>
      </c>
      <c r="J297" s="46">
        <v>1319.7740507803401</v>
      </c>
      <c r="K297" s="41">
        <f t="shared" si="44"/>
        <v>0</v>
      </c>
      <c r="L297" s="41">
        <f t="shared" si="45"/>
        <v>0</v>
      </c>
      <c r="M297" s="41"/>
      <c r="N297" s="41"/>
      <c r="O297" s="41"/>
      <c r="P297" s="41"/>
    </row>
    <row r="298" spans="2:16" ht="15" customHeight="1">
      <c r="B298" s="42" t="s">
        <v>22</v>
      </c>
      <c r="C298" s="39">
        <v>64.253435825762864</v>
      </c>
      <c r="D298" s="39">
        <v>79.727463312368968</v>
      </c>
      <c r="E298" s="45">
        <v>880.78499883531322</v>
      </c>
      <c r="F298" s="45">
        <v>1024.7658979734451</v>
      </c>
      <c r="G298" s="39">
        <v>23.067784765897972</v>
      </c>
      <c r="H298" s="39">
        <v>92.709061262520379</v>
      </c>
      <c r="I298" s="45">
        <v>199.36873980899136</v>
      </c>
      <c r="J298" s="46">
        <v>1339.9114838108549</v>
      </c>
      <c r="K298" s="41">
        <f t="shared" si="44"/>
        <v>0</v>
      </c>
      <c r="L298" s="41">
        <f t="shared" si="45"/>
        <v>0</v>
      </c>
      <c r="M298" s="41"/>
      <c r="N298" s="41"/>
      <c r="O298" s="41"/>
      <c r="P298" s="41"/>
    </row>
    <row r="299" spans="2:16" ht="15" customHeight="1">
      <c r="B299" s="42" t="s">
        <v>76</v>
      </c>
      <c r="C299" s="39">
        <v>64.460750058234339</v>
      </c>
      <c r="D299" s="39">
        <v>80.090845562543677</v>
      </c>
      <c r="E299" s="45">
        <v>870.9736780805963</v>
      </c>
      <c r="F299" s="45">
        <v>1015.5252737013743</v>
      </c>
      <c r="G299" s="39">
        <v>23.768926158863266</v>
      </c>
      <c r="H299" s="39">
        <v>95.073375262054498</v>
      </c>
      <c r="I299" s="45">
        <v>234.61448870253901</v>
      </c>
      <c r="J299" s="46">
        <v>1368.9820638248311</v>
      </c>
      <c r="K299" s="41">
        <f t="shared" si="44"/>
        <v>0</v>
      </c>
      <c r="L299" s="41">
        <f t="shared" si="45"/>
        <v>0</v>
      </c>
      <c r="M299" s="41"/>
      <c r="N299" s="41"/>
      <c r="O299" s="41"/>
      <c r="P299" s="41"/>
    </row>
    <row r="300" spans="2:16" ht="15" customHeight="1">
      <c r="B300" s="42" t="s">
        <v>77</v>
      </c>
      <c r="C300" s="39">
        <v>49.564407174470063</v>
      </c>
      <c r="D300" s="39">
        <v>80.090845562543677</v>
      </c>
      <c r="E300" s="45">
        <v>890.13277428371759</v>
      </c>
      <c r="F300" s="45">
        <v>1019.7880270207313</v>
      </c>
      <c r="G300" s="39">
        <v>23.852783601211275</v>
      </c>
      <c r="H300" s="39">
        <v>77.954810156068007</v>
      </c>
      <c r="I300" s="45">
        <v>234.37456324248777</v>
      </c>
      <c r="J300" s="46">
        <v>1355.9701840204984</v>
      </c>
      <c r="K300" s="41">
        <f t="shared" si="44"/>
        <v>0</v>
      </c>
      <c r="L300" s="41">
        <f t="shared" si="45"/>
        <v>0</v>
      </c>
      <c r="M300" s="41"/>
      <c r="N300" s="41"/>
      <c r="O300" s="41"/>
      <c r="P300" s="41"/>
    </row>
    <row r="301" spans="2:16" ht="15" customHeight="1">
      <c r="B301" s="42" t="s">
        <v>78</v>
      </c>
      <c r="C301" s="39">
        <v>43.011879804332629</v>
      </c>
      <c r="D301" s="39">
        <v>80.090845562543677</v>
      </c>
      <c r="E301" s="45">
        <v>896.9415327276962</v>
      </c>
      <c r="F301" s="45">
        <v>1020.0442580945726</v>
      </c>
      <c r="G301" s="39">
        <v>23.852783601211275</v>
      </c>
      <c r="H301" s="39">
        <v>81.180992313067776</v>
      </c>
      <c r="I301" s="45">
        <v>219.36175168879572</v>
      </c>
      <c r="J301" s="46">
        <v>1344.4397856976473</v>
      </c>
      <c r="K301" s="41">
        <f t="shared" si="44"/>
        <v>0</v>
      </c>
      <c r="L301" s="41">
        <f t="shared" si="45"/>
        <v>0</v>
      </c>
      <c r="M301" s="41"/>
      <c r="N301" s="41"/>
      <c r="O301" s="41"/>
      <c r="P301" s="41"/>
    </row>
    <row r="302" spans="2:16" ht="15" customHeight="1">
      <c r="B302" s="42" t="s">
        <v>17</v>
      </c>
      <c r="C302" s="39">
        <v>43.913347309573723</v>
      </c>
      <c r="D302" s="39">
        <v>80.116468669927784</v>
      </c>
      <c r="E302" s="45">
        <v>895.64174237130214</v>
      </c>
      <c r="F302" s="45">
        <v>1019.6715583508036</v>
      </c>
      <c r="G302" s="39">
        <v>24.300023293733986</v>
      </c>
      <c r="H302" s="39">
        <v>78.560447239692522</v>
      </c>
      <c r="I302" s="45">
        <v>210.3098066620079</v>
      </c>
      <c r="J302" s="46">
        <v>1332.8418355462381</v>
      </c>
      <c r="K302" s="41">
        <f t="shared" si="44"/>
        <v>0</v>
      </c>
      <c r="L302" s="41">
        <f t="shared" si="45"/>
        <v>0</v>
      </c>
      <c r="M302" s="41"/>
      <c r="N302" s="41"/>
      <c r="O302" s="41"/>
      <c r="P302" s="41"/>
    </row>
    <row r="303" spans="2:16" ht="15" customHeight="1">
      <c r="B303" s="42" t="s">
        <v>18</v>
      </c>
      <c r="C303" s="39">
        <v>46.410435592825529</v>
      </c>
      <c r="D303" s="39">
        <v>80.011646866992777</v>
      </c>
      <c r="E303" s="45">
        <v>889.94409503843463</v>
      </c>
      <c r="F303" s="45">
        <v>1016.3661774982529</v>
      </c>
      <c r="G303" s="39">
        <v>24.798509201024924</v>
      </c>
      <c r="H303" s="39">
        <v>90.691823899371073</v>
      </c>
      <c r="I303" s="45">
        <v>220.26088982063823</v>
      </c>
      <c r="J303" s="46">
        <v>1352.1174004192872</v>
      </c>
      <c r="K303" s="41">
        <f t="shared" si="44"/>
        <v>0</v>
      </c>
      <c r="L303" s="41">
        <f t="shared" si="45"/>
        <v>0</v>
      </c>
      <c r="M303" s="41"/>
      <c r="N303" s="41"/>
      <c r="O303" s="41"/>
      <c r="P303" s="41"/>
    </row>
    <row r="304" spans="2:16" ht="15" customHeight="1">
      <c r="B304" s="42" t="s">
        <v>7</v>
      </c>
      <c r="C304" s="39">
        <v>41.017936175168877</v>
      </c>
      <c r="D304" s="39">
        <v>79.697181458187742</v>
      </c>
      <c r="E304" s="45">
        <v>914.30002329373394</v>
      </c>
      <c r="F304" s="45">
        <v>1035.0151409270904</v>
      </c>
      <c r="G304" s="39">
        <v>25.243419520149079</v>
      </c>
      <c r="H304" s="39">
        <v>77.407407407407405</v>
      </c>
      <c r="I304" s="45">
        <v>228.43000232937339</v>
      </c>
      <c r="J304" s="46">
        <v>1366.0959701840204</v>
      </c>
      <c r="K304" s="41">
        <f t="shared" si="44"/>
        <v>0</v>
      </c>
      <c r="L304" s="41">
        <f t="shared" si="45"/>
        <v>0</v>
      </c>
      <c r="M304" s="41"/>
      <c r="N304" s="41"/>
      <c r="O304" s="41"/>
      <c r="P304" s="41"/>
    </row>
    <row r="305" spans="2:16" ht="15" customHeight="1">
      <c r="B305" s="42" t="s">
        <v>6</v>
      </c>
      <c r="C305" s="39">
        <v>42.378290239925462</v>
      </c>
      <c r="D305" s="39">
        <v>80.766363848124854</v>
      </c>
      <c r="E305" s="45">
        <v>897.48660610295838</v>
      </c>
      <c r="F305" s="45">
        <v>1020.6312601910086</v>
      </c>
      <c r="G305" s="39">
        <v>25.497321220591662</v>
      </c>
      <c r="H305" s="39">
        <v>68.891218262287438</v>
      </c>
      <c r="I305" s="45">
        <v>264.94060097833682</v>
      </c>
      <c r="J305" s="46">
        <v>1379.9604006522245</v>
      </c>
      <c r="K305" s="41">
        <f t="shared" si="44"/>
        <v>0</v>
      </c>
      <c r="L305" s="41">
        <f t="shared" si="45"/>
        <v>0</v>
      </c>
      <c r="M305" s="41"/>
      <c r="N305" s="41"/>
      <c r="O305" s="41"/>
      <c r="P305" s="41"/>
    </row>
    <row r="306" spans="2:16" ht="15" customHeight="1">
      <c r="B306" s="42" t="s">
        <v>5</v>
      </c>
      <c r="C306" s="39">
        <v>30.232937339855575</v>
      </c>
      <c r="D306" s="39">
        <v>78.308874912648491</v>
      </c>
      <c r="E306" s="45">
        <v>886.38947123223841</v>
      </c>
      <c r="F306" s="45">
        <v>994.93128348474261</v>
      </c>
      <c r="G306" s="39">
        <v>25.420451898439318</v>
      </c>
      <c r="H306" s="39">
        <v>51.733053808525504</v>
      </c>
      <c r="I306" s="45">
        <v>244.4141625902632</v>
      </c>
      <c r="J306" s="46">
        <v>1316.4989517819706</v>
      </c>
      <c r="K306" s="41">
        <f t="shared" si="44"/>
        <v>0</v>
      </c>
      <c r="L306" s="41">
        <f t="shared" si="45"/>
        <v>0</v>
      </c>
      <c r="M306" s="41"/>
      <c r="N306" s="41"/>
      <c r="O306" s="41"/>
      <c r="P306" s="41"/>
    </row>
    <row r="307" spans="2:16" ht="15" customHeight="1">
      <c r="B307" s="36">
        <v>1991</v>
      </c>
      <c r="C307" s="37"/>
      <c r="D307" s="37"/>
      <c r="E307" s="38"/>
      <c r="F307" s="38"/>
      <c r="G307" s="39"/>
      <c r="H307" s="39"/>
      <c r="I307" s="45"/>
      <c r="J307" s="40"/>
      <c r="K307" s="41"/>
      <c r="L307" s="41"/>
      <c r="M307" s="41"/>
      <c r="N307" s="41"/>
      <c r="O307" s="41"/>
      <c r="P307" s="41"/>
    </row>
    <row r="308" spans="2:16" ht="15" customHeight="1">
      <c r="B308" s="42" t="s">
        <v>72</v>
      </c>
      <c r="C308" s="39">
        <v>29.000698812019568</v>
      </c>
      <c r="D308" s="39">
        <v>78.306545539249939</v>
      </c>
      <c r="E308" s="45">
        <v>883.42417889587693</v>
      </c>
      <c r="F308" s="45">
        <v>990.73142324714649</v>
      </c>
      <c r="G308" s="39">
        <v>25.420451898439318</v>
      </c>
      <c r="H308" s="39">
        <v>65.937572792918701</v>
      </c>
      <c r="I308" s="45">
        <v>238.62101094805496</v>
      </c>
      <c r="J308" s="46">
        <v>1320.7104588865593</v>
      </c>
      <c r="K308" s="41">
        <f t="shared" ref="K308:K319" si="46">J308-(F308+G308+H308+I308)</f>
        <v>0</v>
      </c>
      <c r="L308" s="41">
        <f t="shared" ref="L308:L319" si="47">F308-(C308+D308+E308)</f>
        <v>0</v>
      </c>
      <c r="M308" s="41"/>
      <c r="N308" s="41"/>
      <c r="O308" s="41"/>
      <c r="P308" s="41"/>
    </row>
    <row r="309" spans="2:16" ht="15" customHeight="1">
      <c r="B309" s="42" t="s">
        <v>74</v>
      </c>
      <c r="C309" s="39">
        <v>29.804332634521312</v>
      </c>
      <c r="D309" s="39">
        <v>81.89378057302585</v>
      </c>
      <c r="E309" s="45">
        <v>856.98113207547169</v>
      </c>
      <c r="F309" s="45">
        <v>968.67924528301876</v>
      </c>
      <c r="G309" s="39">
        <v>23.156300955043093</v>
      </c>
      <c r="H309" s="39">
        <v>67.516887957139517</v>
      </c>
      <c r="I309" s="45">
        <v>227.74982529699511</v>
      </c>
      <c r="J309" s="46">
        <v>1287.1022594921967</v>
      </c>
      <c r="K309" s="41">
        <f t="shared" si="46"/>
        <v>0</v>
      </c>
      <c r="L309" s="41">
        <f t="shared" si="47"/>
        <v>0</v>
      </c>
      <c r="M309" s="41"/>
      <c r="N309" s="41"/>
      <c r="O309" s="41"/>
      <c r="P309" s="41"/>
    </row>
    <row r="310" spans="2:16" ht="15" customHeight="1">
      <c r="B310" s="42" t="s">
        <v>75</v>
      </c>
      <c r="C310" s="39">
        <v>32.678779408339153</v>
      </c>
      <c r="D310" s="39">
        <v>80.941066853016537</v>
      </c>
      <c r="E310" s="45">
        <v>855.66969485208472</v>
      </c>
      <c r="F310" s="45">
        <v>969.28954111344046</v>
      </c>
      <c r="G310" s="39">
        <v>24.654088050314467</v>
      </c>
      <c r="H310" s="39">
        <v>61.208944793850449</v>
      </c>
      <c r="I310" s="45">
        <v>245.88399720475192</v>
      </c>
      <c r="J310" s="46">
        <v>1301.0365711623572</v>
      </c>
      <c r="K310" s="41">
        <f t="shared" si="46"/>
        <v>0</v>
      </c>
      <c r="L310" s="41">
        <f t="shared" si="47"/>
        <v>0</v>
      </c>
      <c r="M310" s="41"/>
      <c r="N310" s="41"/>
      <c r="O310" s="41"/>
      <c r="P310" s="41"/>
    </row>
    <row r="311" spans="2:16" ht="15" customHeight="1">
      <c r="B311" s="42" t="s">
        <v>22</v>
      </c>
      <c r="C311" s="39">
        <v>33.771255532261819</v>
      </c>
      <c r="D311" s="39">
        <v>80.938737479617984</v>
      </c>
      <c r="E311" s="45">
        <v>844.00186349871888</v>
      </c>
      <c r="F311" s="45">
        <v>958.71185651059852</v>
      </c>
      <c r="G311" s="39">
        <v>24.654088050314467</v>
      </c>
      <c r="H311" s="39">
        <v>77.085953878406713</v>
      </c>
      <c r="I311" s="45">
        <v>250.87584439785698</v>
      </c>
      <c r="J311" s="46">
        <v>1311.3277428371766</v>
      </c>
      <c r="K311" s="41">
        <f t="shared" si="46"/>
        <v>0</v>
      </c>
      <c r="L311" s="41">
        <f t="shared" si="47"/>
        <v>0</v>
      </c>
      <c r="M311" s="41"/>
      <c r="N311" s="41"/>
      <c r="O311" s="41"/>
      <c r="P311" s="41"/>
    </row>
    <row r="312" spans="2:16" ht="15" customHeight="1">
      <c r="B312" s="42" t="s">
        <v>76</v>
      </c>
      <c r="C312" s="39">
        <v>33.685068716515254</v>
      </c>
      <c r="D312" s="39">
        <v>82.047519217330546</v>
      </c>
      <c r="E312" s="45">
        <v>822.90472862799913</v>
      </c>
      <c r="F312" s="45">
        <v>938.63731656184473</v>
      </c>
      <c r="G312" s="39">
        <v>25.474027486606101</v>
      </c>
      <c r="H312" s="39">
        <v>79.436291637549502</v>
      </c>
      <c r="I312" s="45">
        <v>284.54693687398094</v>
      </c>
      <c r="J312" s="46">
        <v>1328.0945725599813</v>
      </c>
      <c r="K312" s="41">
        <f t="shared" si="46"/>
        <v>0</v>
      </c>
      <c r="L312" s="41">
        <f t="shared" si="47"/>
        <v>0</v>
      </c>
      <c r="M312" s="41"/>
      <c r="N312" s="41"/>
      <c r="O312" s="41"/>
      <c r="P312" s="41"/>
    </row>
    <row r="313" spans="2:16" ht="15" customHeight="1">
      <c r="B313" s="42" t="s">
        <v>77</v>
      </c>
      <c r="C313" s="39">
        <v>36.263685068716512</v>
      </c>
      <c r="D313" s="39">
        <v>82.047519217330546</v>
      </c>
      <c r="E313" s="45">
        <v>813.12136035406468</v>
      </c>
      <c r="F313" s="45">
        <v>931.43256464011176</v>
      </c>
      <c r="G313" s="39">
        <v>25.474027486606101</v>
      </c>
      <c r="H313" s="39">
        <v>88.812019566736552</v>
      </c>
      <c r="I313" s="45">
        <v>283.8737479617983</v>
      </c>
      <c r="J313" s="46">
        <v>1329.5923596552527</v>
      </c>
      <c r="K313" s="41">
        <f t="shared" si="46"/>
        <v>0</v>
      </c>
      <c r="L313" s="41">
        <f t="shared" si="47"/>
        <v>0</v>
      </c>
      <c r="M313" s="41"/>
      <c r="N313" s="41"/>
      <c r="O313" s="41"/>
      <c r="P313" s="41"/>
    </row>
    <row r="314" spans="2:16" ht="15" customHeight="1">
      <c r="B314" s="42" t="s">
        <v>78</v>
      </c>
      <c r="C314" s="39">
        <v>31.586303284416491</v>
      </c>
      <c r="D314" s="39">
        <v>82.047519217330546</v>
      </c>
      <c r="E314" s="45">
        <v>810.9503843466108</v>
      </c>
      <c r="F314" s="45">
        <v>924.58420684835778</v>
      </c>
      <c r="G314" s="39">
        <v>25.474027486606101</v>
      </c>
      <c r="H314" s="39">
        <v>111.47915210808293</v>
      </c>
      <c r="I314" s="45">
        <v>267.183787561146</v>
      </c>
      <c r="J314" s="46">
        <v>1328.7235033775914</v>
      </c>
      <c r="K314" s="41">
        <f t="shared" si="46"/>
        <v>2.3293733984246501E-3</v>
      </c>
      <c r="L314" s="41">
        <f t="shared" si="47"/>
        <v>0</v>
      </c>
      <c r="M314" s="41"/>
      <c r="N314" s="41"/>
      <c r="O314" s="41"/>
      <c r="P314" s="41"/>
    </row>
    <row r="315" spans="2:16" ht="15" customHeight="1">
      <c r="B315" s="42" t="s">
        <v>17</v>
      </c>
      <c r="C315" s="39">
        <v>31.754018169112506</v>
      </c>
      <c r="D315" s="39">
        <v>82.552993244817145</v>
      </c>
      <c r="E315" s="45">
        <v>832.84183554623803</v>
      </c>
      <c r="F315" s="45">
        <v>947.14884696016759</v>
      </c>
      <c r="G315" s="39">
        <v>27.435359888190074</v>
      </c>
      <c r="H315" s="39">
        <v>98.588399720475195</v>
      </c>
      <c r="I315" s="45">
        <v>263.06079664570228</v>
      </c>
      <c r="J315" s="46">
        <v>1336.2334032145352</v>
      </c>
      <c r="K315" s="41">
        <f t="shared" si="46"/>
        <v>0</v>
      </c>
      <c r="L315" s="41">
        <f t="shared" si="47"/>
        <v>0</v>
      </c>
      <c r="M315" s="41"/>
      <c r="N315" s="41"/>
      <c r="O315" s="41"/>
      <c r="P315" s="41"/>
    </row>
    <row r="316" spans="2:16" ht="15" customHeight="1">
      <c r="B316" s="42" t="s">
        <v>18</v>
      </c>
      <c r="C316" s="39">
        <v>28.853948287910551</v>
      </c>
      <c r="D316" s="39">
        <v>82.552993244817145</v>
      </c>
      <c r="E316" s="45">
        <v>842.67877940833921</v>
      </c>
      <c r="F316" s="45">
        <v>954.08572094106682</v>
      </c>
      <c r="G316" s="39">
        <v>27.435359888190074</v>
      </c>
      <c r="H316" s="39">
        <v>111.92639180060563</v>
      </c>
      <c r="I316" s="45">
        <v>254.26974143955275</v>
      </c>
      <c r="J316" s="46">
        <v>1347.7148846960167</v>
      </c>
      <c r="K316" s="41">
        <f t="shared" si="46"/>
        <v>-2.3293733984246501E-3</v>
      </c>
      <c r="L316" s="41">
        <f t="shared" si="47"/>
        <v>0</v>
      </c>
      <c r="M316" s="41"/>
      <c r="N316" s="41"/>
      <c r="O316" s="41"/>
      <c r="P316" s="41"/>
    </row>
    <row r="317" spans="2:16" ht="15" customHeight="1">
      <c r="B317" s="42" t="s">
        <v>7</v>
      </c>
      <c r="C317" s="39">
        <v>22.886093640810621</v>
      </c>
      <c r="D317" s="39">
        <v>82.552993244817145</v>
      </c>
      <c r="E317" s="45">
        <v>856.5897973445143</v>
      </c>
      <c r="F317" s="45">
        <v>962.02888423014213</v>
      </c>
      <c r="G317" s="39">
        <v>27.435359888190074</v>
      </c>
      <c r="H317" s="39">
        <v>134.26508269275564</v>
      </c>
      <c r="I317" s="45">
        <v>281.74004192872121</v>
      </c>
      <c r="J317" s="46">
        <v>1405.4693687398089</v>
      </c>
      <c r="K317" s="41">
        <f t="shared" si="46"/>
        <v>0</v>
      </c>
      <c r="L317" s="41">
        <f t="shared" si="47"/>
        <v>0</v>
      </c>
      <c r="M317" s="41"/>
      <c r="N317" s="41"/>
      <c r="O317" s="41"/>
      <c r="P317" s="41"/>
    </row>
    <row r="318" spans="2:16" ht="15" customHeight="1">
      <c r="B318" s="42" t="s">
        <v>6</v>
      </c>
      <c r="C318" s="39">
        <v>21.823899371069182</v>
      </c>
      <c r="D318" s="39">
        <v>85.012811553692046</v>
      </c>
      <c r="E318" s="45">
        <v>854.39319822967627</v>
      </c>
      <c r="F318" s="45">
        <v>961.22990915443734</v>
      </c>
      <c r="G318" s="39">
        <v>24.600512462147684</v>
      </c>
      <c r="H318" s="39">
        <v>124.05078034008852</v>
      </c>
      <c r="I318" s="45">
        <v>272.37130211972982</v>
      </c>
      <c r="J318" s="46">
        <v>1382.2525040764033</v>
      </c>
      <c r="K318" s="41">
        <f t="shared" si="46"/>
        <v>0</v>
      </c>
      <c r="L318" s="41">
        <f t="shared" si="47"/>
        <v>0</v>
      </c>
      <c r="M318" s="41"/>
      <c r="N318" s="41"/>
      <c r="O318" s="41"/>
      <c r="P318" s="41"/>
    </row>
    <row r="319" spans="2:16" ht="15" customHeight="1">
      <c r="B319" s="42" t="s">
        <v>5</v>
      </c>
      <c r="C319" s="39">
        <v>14.991847193105054</v>
      </c>
      <c r="D319" s="39">
        <v>86.596785464709995</v>
      </c>
      <c r="E319" s="45">
        <v>854.46540880503142</v>
      </c>
      <c r="F319" s="45">
        <v>956.0540414628465</v>
      </c>
      <c r="G319" s="39">
        <v>24.777544840437919</v>
      </c>
      <c r="H319" s="39">
        <v>135.50197996738876</v>
      </c>
      <c r="I319" s="45">
        <f>((74875+5259)/0.4293)/1000</f>
        <v>186.66200791986955</v>
      </c>
      <c r="J319" s="46">
        <f>((554117+5259)/0.4293)/1000</f>
        <v>1302.9955741905428</v>
      </c>
      <c r="K319" s="41">
        <f t="shared" si="46"/>
        <v>0</v>
      </c>
      <c r="L319" s="41">
        <f t="shared" si="47"/>
        <v>0</v>
      </c>
      <c r="M319" s="41"/>
      <c r="N319" s="41"/>
      <c r="O319" s="41"/>
      <c r="P319" s="41"/>
    </row>
    <row r="320" spans="2:16" ht="15" customHeight="1">
      <c r="B320" s="36">
        <v>1992</v>
      </c>
      <c r="C320" s="37"/>
      <c r="D320" s="37"/>
      <c r="E320" s="38"/>
      <c r="F320" s="38"/>
      <c r="G320" s="39"/>
      <c r="H320" s="39"/>
      <c r="I320" s="45"/>
      <c r="J320" s="40"/>
      <c r="K320" s="41"/>
      <c r="L320" s="41"/>
      <c r="M320" s="41"/>
      <c r="N320" s="41"/>
      <c r="O320" s="41"/>
      <c r="P320" s="41"/>
    </row>
    <row r="321" spans="2:16" ht="15" customHeight="1">
      <c r="B321" s="42" t="s">
        <v>72</v>
      </c>
      <c r="C321" s="39">
        <v>15.546238061961333</v>
      </c>
      <c r="D321" s="39">
        <v>86.596785464709995</v>
      </c>
      <c r="E321" s="45">
        <v>823.79454926624726</v>
      </c>
      <c r="F321" s="45">
        <v>925.93757279291867</v>
      </c>
      <c r="G321" s="39">
        <v>24.775215467039367</v>
      </c>
      <c r="H321" s="39">
        <v>164.73328674586537</v>
      </c>
      <c r="I321" s="45">
        <v>186.26834381551362</v>
      </c>
      <c r="J321" s="46">
        <v>1301.7214069415327</v>
      </c>
      <c r="K321" s="41">
        <f t="shared" ref="K321:K332" si="48">J321-(F321+G321+H321+I321)</f>
        <v>6.9881201957286976E-3</v>
      </c>
      <c r="L321" s="41">
        <f t="shared" ref="L321:L332" si="49">F321-(C321+D321+E321)</f>
        <v>0</v>
      </c>
      <c r="M321" s="41"/>
      <c r="N321" s="41"/>
      <c r="O321" s="41"/>
      <c r="P321" s="41"/>
    </row>
    <row r="322" spans="2:16" ht="15" customHeight="1">
      <c r="B322" s="42" t="s">
        <v>74</v>
      </c>
      <c r="C322" s="39">
        <v>17.910552061495459</v>
      </c>
      <c r="D322" s="39">
        <v>89.245283018867923</v>
      </c>
      <c r="E322" s="45">
        <v>804.67971115769853</v>
      </c>
      <c r="F322" s="45">
        <v>911.83554623806197</v>
      </c>
      <c r="G322" s="39">
        <v>23.400885161891448</v>
      </c>
      <c r="H322" s="39">
        <v>153.37992080130445</v>
      </c>
      <c r="I322" s="45">
        <f>((69444+10616)/0.4293)/1000</f>
        <v>186.48963428837644</v>
      </c>
      <c r="J322" s="46">
        <v>1275.1059864896342</v>
      </c>
      <c r="K322" s="41">
        <f t="shared" si="48"/>
        <v>0</v>
      </c>
      <c r="L322" s="41">
        <f t="shared" si="49"/>
        <v>0</v>
      </c>
      <c r="M322" s="41"/>
      <c r="N322" s="41"/>
      <c r="O322" s="41"/>
      <c r="P322" s="41"/>
    </row>
    <row r="323" spans="2:16" ht="15" customHeight="1">
      <c r="B323" s="42" t="s">
        <v>75</v>
      </c>
      <c r="C323" s="39">
        <v>19.221989284882365</v>
      </c>
      <c r="D323" s="39">
        <v>88.464942930351739</v>
      </c>
      <c r="E323" s="45">
        <v>782.31073841136731</v>
      </c>
      <c r="F323" s="45">
        <v>889.99767062660146</v>
      </c>
      <c r="G323" s="39">
        <v>24.425809457255998</v>
      </c>
      <c r="H323" s="39">
        <v>152.2245515956208</v>
      </c>
      <c r="I323" s="45">
        <v>188.89354763568599</v>
      </c>
      <c r="J323" s="46">
        <v>1255.5415793151642</v>
      </c>
      <c r="K323" s="41">
        <f t="shared" si="48"/>
        <v>0</v>
      </c>
      <c r="L323" s="41">
        <f t="shared" si="49"/>
        <v>0</v>
      </c>
      <c r="M323" s="41"/>
      <c r="N323" s="41"/>
      <c r="O323" s="41"/>
      <c r="P323" s="41"/>
    </row>
    <row r="324" spans="2:16" ht="15" customHeight="1">
      <c r="B324" s="42" t="s">
        <v>22</v>
      </c>
      <c r="C324" s="39">
        <v>17.321220591660843</v>
      </c>
      <c r="D324" s="39">
        <v>88.464942930351739</v>
      </c>
      <c r="E324" s="45">
        <v>764.22082459818307</v>
      </c>
      <c r="F324" s="45">
        <v>870.00698812019573</v>
      </c>
      <c r="G324" s="39">
        <v>24.425809457255998</v>
      </c>
      <c r="H324" s="39">
        <v>191.86815746564173</v>
      </c>
      <c r="I324" s="45">
        <v>186.75751222921033</v>
      </c>
      <c r="J324" s="46">
        <v>1273.0607966457023</v>
      </c>
      <c r="K324" s="41">
        <f t="shared" si="48"/>
        <v>2.3293733986520238E-3</v>
      </c>
      <c r="L324" s="41">
        <f t="shared" si="49"/>
        <v>0</v>
      </c>
      <c r="M324" s="41"/>
      <c r="N324" s="41"/>
      <c r="O324" s="41"/>
      <c r="P324" s="41"/>
    </row>
    <row r="325" spans="2:16" ht="15" customHeight="1">
      <c r="B325" s="42" t="s">
        <v>76</v>
      </c>
      <c r="C325" s="39">
        <v>16.161192639180062</v>
      </c>
      <c r="D325" s="39">
        <v>89.645935243419515</v>
      </c>
      <c r="E325" s="45">
        <v>787.62636850687159</v>
      </c>
      <c r="F325" s="45">
        <v>893.4334963894712</v>
      </c>
      <c r="G325" s="39">
        <v>24.418821337060329</v>
      </c>
      <c r="H325" s="39">
        <v>157.49359422315396</v>
      </c>
      <c r="I325" s="45">
        <v>190.9317493594223</v>
      </c>
      <c r="J325" s="46">
        <v>1266.277661309108</v>
      </c>
      <c r="K325" s="41">
        <f t="shared" si="48"/>
        <v>0</v>
      </c>
      <c r="L325" s="41">
        <f t="shared" si="49"/>
        <v>0</v>
      </c>
      <c r="M325" s="41"/>
      <c r="N325" s="41"/>
      <c r="O325" s="41"/>
      <c r="P325" s="41"/>
    </row>
    <row r="326" spans="2:16" ht="15" customHeight="1">
      <c r="B326" s="42" t="s">
        <v>77</v>
      </c>
      <c r="C326" s="39">
        <v>12.809224318658281</v>
      </c>
      <c r="D326" s="39">
        <v>89.645935243419515</v>
      </c>
      <c r="E326" s="45">
        <v>792.9955741905427</v>
      </c>
      <c r="F326" s="45">
        <v>895.45073375262052</v>
      </c>
      <c r="G326" s="39">
        <v>24.418821337060329</v>
      </c>
      <c r="H326" s="39">
        <v>184.16957838341486</v>
      </c>
      <c r="I326" s="45">
        <v>189.91148381085486</v>
      </c>
      <c r="J326" s="46">
        <v>1293.9482879105519</v>
      </c>
      <c r="K326" s="41">
        <f t="shared" si="48"/>
        <v>-2.3293733986520238E-3</v>
      </c>
      <c r="L326" s="41">
        <f t="shared" si="49"/>
        <v>0</v>
      </c>
      <c r="M326" s="41"/>
      <c r="N326" s="41"/>
      <c r="O326" s="41"/>
      <c r="P326" s="41"/>
    </row>
    <row r="327" spans="2:16" ht="15" customHeight="1">
      <c r="B327" s="42" t="s">
        <v>78</v>
      </c>
      <c r="C327" s="39">
        <v>13.326345213137666</v>
      </c>
      <c r="D327" s="39">
        <v>88.616352201257868</v>
      </c>
      <c r="E327" s="45">
        <v>813.8597717214069</v>
      </c>
      <c r="F327" s="45">
        <v>915.80246913580243</v>
      </c>
      <c r="G327" s="39">
        <v>24.914977870952711</v>
      </c>
      <c r="H327" s="39">
        <v>171.24621476822733</v>
      </c>
      <c r="I327" s="45">
        <v>183.89471232238529</v>
      </c>
      <c r="J327" s="46">
        <v>1295.8560447239693</v>
      </c>
      <c r="K327" s="41">
        <f t="shared" si="48"/>
        <v>-2.3293733984246501E-3</v>
      </c>
      <c r="L327" s="41">
        <f t="shared" si="49"/>
        <v>0</v>
      </c>
      <c r="M327" s="41"/>
      <c r="N327" s="41"/>
      <c r="O327" s="41"/>
      <c r="P327" s="41"/>
    </row>
    <row r="328" spans="2:16" ht="15" customHeight="1">
      <c r="B328" s="42" t="s">
        <v>17</v>
      </c>
      <c r="C328" s="39">
        <v>12.136035406475658</v>
      </c>
      <c r="D328" s="39">
        <v>91.560680177032381</v>
      </c>
      <c r="E328" s="45">
        <v>849.17540181691118</v>
      </c>
      <c r="F328" s="45">
        <v>952.87211740041926</v>
      </c>
      <c r="G328" s="39">
        <v>22.979268576752851</v>
      </c>
      <c r="H328" s="39">
        <v>174.26508269275564</v>
      </c>
      <c r="I328" s="45">
        <v>178.22035872350335</v>
      </c>
      <c r="J328" s="46">
        <v>1328.3368273934311</v>
      </c>
      <c r="K328" s="41">
        <f t="shared" si="48"/>
        <v>0</v>
      </c>
      <c r="L328" s="41">
        <f t="shared" si="49"/>
        <v>0</v>
      </c>
      <c r="M328" s="41"/>
      <c r="N328" s="41"/>
      <c r="O328" s="41"/>
      <c r="P328" s="41"/>
    </row>
    <row r="329" spans="2:16" ht="15" customHeight="1">
      <c r="B329" s="42" t="s">
        <v>18</v>
      </c>
      <c r="C329" s="39">
        <v>13.577917540181691</v>
      </c>
      <c r="D329" s="39">
        <v>91.560680177032381</v>
      </c>
      <c r="E329" s="45">
        <v>851.16468669927781</v>
      </c>
      <c r="F329" s="45">
        <v>956.30328441649203</v>
      </c>
      <c r="G329" s="39">
        <v>22.979268576752851</v>
      </c>
      <c r="H329" s="39">
        <v>179.98602375960866</v>
      </c>
      <c r="I329" s="45">
        <v>178.96109946424411</v>
      </c>
      <c r="J329" s="46">
        <v>1338.2296762170974</v>
      </c>
      <c r="K329" s="41">
        <f t="shared" si="48"/>
        <v>0</v>
      </c>
      <c r="L329" s="41">
        <f t="shared" si="49"/>
        <v>0</v>
      </c>
      <c r="M329" s="41"/>
      <c r="N329" s="41"/>
      <c r="O329" s="41"/>
      <c r="P329" s="41"/>
    </row>
    <row r="330" spans="2:16" ht="15" customHeight="1">
      <c r="B330" s="42" t="s">
        <v>7</v>
      </c>
      <c r="C330" s="39">
        <v>21.353365944560913</v>
      </c>
      <c r="D330" s="39">
        <v>90.535755881667825</v>
      </c>
      <c r="E330" s="45">
        <v>830.89913813184251</v>
      </c>
      <c r="F330" s="45">
        <v>942.78825995807131</v>
      </c>
      <c r="G330" s="39">
        <v>24.994176566503612</v>
      </c>
      <c r="H330" s="39">
        <v>169.8835313300722</v>
      </c>
      <c r="I330" s="45">
        <v>179.70882832518052</v>
      </c>
      <c r="J330" s="46">
        <v>1317.3747961798276</v>
      </c>
      <c r="K330" s="41">
        <f t="shared" si="48"/>
        <v>0</v>
      </c>
      <c r="L330" s="41">
        <f t="shared" si="49"/>
        <v>0</v>
      </c>
      <c r="M330" s="41"/>
      <c r="N330" s="41"/>
      <c r="O330" s="41"/>
      <c r="P330" s="41"/>
    </row>
    <row r="331" spans="2:16" ht="15" customHeight="1">
      <c r="B331" s="42" t="s">
        <v>6</v>
      </c>
      <c r="C331" s="39">
        <v>22.236198462613558</v>
      </c>
      <c r="D331" s="39">
        <v>66.846028418355459</v>
      </c>
      <c r="E331" s="45">
        <v>947.6962497088283</v>
      </c>
      <c r="F331" s="45">
        <v>1036.7784765897973</v>
      </c>
      <c r="G331" s="39">
        <v>42.587933845795483</v>
      </c>
      <c r="H331" s="39">
        <v>200.80130444910318</v>
      </c>
      <c r="I331" s="45">
        <v>176.6014442115071</v>
      </c>
      <c r="J331" s="46">
        <v>1456.7691590962031</v>
      </c>
      <c r="K331" s="41">
        <f t="shared" si="48"/>
        <v>0</v>
      </c>
      <c r="L331" s="41">
        <f t="shared" si="49"/>
        <v>0</v>
      </c>
      <c r="M331" s="41"/>
      <c r="N331" s="41"/>
      <c r="O331" s="41"/>
      <c r="P331" s="41"/>
    </row>
    <row r="332" spans="2:16" ht="15" customHeight="1">
      <c r="B332" s="42" t="s">
        <v>5</v>
      </c>
      <c r="C332" s="39">
        <v>21.199627300256232</v>
      </c>
      <c r="D332" s="39">
        <v>70.023293733985554</v>
      </c>
      <c r="E332" s="45">
        <v>1015.2713720009317</v>
      </c>
      <c r="F332" s="45">
        <v>1106.4942930351735</v>
      </c>
      <c r="G332" s="39">
        <v>50.593990216631724</v>
      </c>
      <c r="H332" s="39">
        <v>145.13160959701838</v>
      </c>
      <c r="I332" s="45">
        <v>183.07011413929652</v>
      </c>
      <c r="J332" s="46">
        <v>1485.29000698812</v>
      </c>
      <c r="K332" s="41">
        <f t="shared" si="48"/>
        <v>0</v>
      </c>
      <c r="L332" s="41">
        <f t="shared" si="49"/>
        <v>0</v>
      </c>
      <c r="M332" s="41"/>
      <c r="N332" s="41"/>
      <c r="O332" s="41"/>
      <c r="P332" s="41"/>
    </row>
    <row r="333" spans="2:16" ht="15" customHeight="1">
      <c r="B333" s="36">
        <v>1993</v>
      </c>
      <c r="C333" s="37"/>
      <c r="D333" s="37"/>
      <c r="E333" s="38"/>
      <c r="F333" s="38"/>
      <c r="G333" s="39"/>
      <c r="H333" s="39"/>
      <c r="I333" s="45"/>
      <c r="J333" s="40"/>
      <c r="K333" s="41"/>
      <c r="L333" s="41"/>
      <c r="M333" s="41"/>
      <c r="N333" s="41"/>
      <c r="O333" s="41"/>
      <c r="P333" s="41"/>
    </row>
    <row r="334" spans="2:16" ht="15" customHeight="1">
      <c r="B334" s="42" t="s">
        <v>72</v>
      </c>
      <c r="C334" s="39">
        <v>21.924062427207083</v>
      </c>
      <c r="D334" s="39">
        <v>70.023293733985554</v>
      </c>
      <c r="E334" s="45">
        <v>999.67854647099921</v>
      </c>
      <c r="F334" s="45">
        <v>1091.625902632192</v>
      </c>
      <c r="G334" s="39">
        <v>50.593990216631724</v>
      </c>
      <c r="H334" s="39">
        <v>145.19683205217797</v>
      </c>
      <c r="I334" s="45">
        <v>194.64244118332167</v>
      </c>
      <c r="J334" s="46">
        <v>1482.0591660843234</v>
      </c>
      <c r="K334" s="41">
        <f t="shared" ref="K334:K345" si="50">J334-(F334+G334+H334+I334)</f>
        <v>0</v>
      </c>
      <c r="L334" s="41">
        <f t="shared" ref="L334:L345" si="51">F334-(C334+D334+E334)</f>
        <v>0</v>
      </c>
      <c r="M334" s="41"/>
      <c r="N334" s="41"/>
      <c r="O334" s="41"/>
      <c r="P334" s="41"/>
    </row>
    <row r="335" spans="2:16" ht="15" customHeight="1">
      <c r="B335" s="42" t="s">
        <v>74</v>
      </c>
      <c r="C335" s="39">
        <v>23.107384113673422</v>
      </c>
      <c r="D335" s="39">
        <v>70.750058234334972</v>
      </c>
      <c r="E335" s="45">
        <v>1003.1236897274633</v>
      </c>
      <c r="F335" s="45">
        <v>1096.9811320754716</v>
      </c>
      <c r="G335" s="39">
        <v>50.593990216631724</v>
      </c>
      <c r="H335" s="39">
        <v>143.37992080130445</v>
      </c>
      <c r="I335" s="45">
        <v>196.67598416026087</v>
      </c>
      <c r="J335" s="46">
        <v>1487.6333566270673</v>
      </c>
      <c r="K335" s="41">
        <f t="shared" si="50"/>
        <v>2.3293733986520238E-3</v>
      </c>
      <c r="L335" s="41">
        <f t="shared" si="51"/>
        <v>0</v>
      </c>
      <c r="M335" s="41"/>
      <c r="N335" s="41"/>
      <c r="O335" s="41"/>
      <c r="P335" s="41"/>
    </row>
    <row r="336" spans="2:16" ht="15" customHeight="1">
      <c r="B336" s="42" t="s">
        <v>75</v>
      </c>
      <c r="C336" s="39">
        <v>21.947356161192637</v>
      </c>
      <c r="D336" s="39">
        <v>70.750058234334972</v>
      </c>
      <c r="E336" s="45">
        <v>993.2890752387608</v>
      </c>
      <c r="F336" s="45">
        <v>1085.9864896342883</v>
      </c>
      <c r="G336" s="39">
        <v>50.593990216631724</v>
      </c>
      <c r="H336" s="39">
        <v>121.40927090612624</v>
      </c>
      <c r="I336" s="45">
        <v>203.2820871185651</v>
      </c>
      <c r="J336" s="46">
        <v>1461.2718378756115</v>
      </c>
      <c r="K336" s="41">
        <f t="shared" si="50"/>
        <v>0</v>
      </c>
      <c r="L336" s="41">
        <f t="shared" si="51"/>
        <v>0</v>
      </c>
      <c r="M336" s="41"/>
      <c r="N336" s="41"/>
      <c r="O336" s="41"/>
      <c r="P336" s="41"/>
    </row>
    <row r="337" spans="2:16" ht="15" customHeight="1">
      <c r="B337" s="42" t="s">
        <v>22</v>
      </c>
      <c r="C337" s="39">
        <v>18.707197763801538</v>
      </c>
      <c r="D337" s="39">
        <v>69.853249475890991</v>
      </c>
      <c r="E337" s="45">
        <v>996.79245283018872</v>
      </c>
      <c r="F337" s="45">
        <v>1085.3529000698813</v>
      </c>
      <c r="G337" s="39">
        <v>52.324714651758676</v>
      </c>
      <c r="H337" s="39">
        <v>111.91940368040996</v>
      </c>
      <c r="I337" s="45">
        <v>208.00838574423477</v>
      </c>
      <c r="J337" s="46">
        <v>1457.6054041462846</v>
      </c>
      <c r="K337" s="41">
        <f t="shared" si="50"/>
        <v>0</v>
      </c>
      <c r="L337" s="41">
        <f t="shared" si="51"/>
        <v>0</v>
      </c>
      <c r="M337" s="41"/>
      <c r="N337" s="41"/>
      <c r="O337" s="41"/>
      <c r="P337" s="41"/>
    </row>
    <row r="338" spans="2:16" ht="15" customHeight="1">
      <c r="B338" s="42" t="s">
        <v>76</v>
      </c>
      <c r="C338" s="39">
        <v>21.132075471698112</v>
      </c>
      <c r="D338" s="39">
        <v>70.598648963428829</v>
      </c>
      <c r="E338" s="45">
        <v>996.16119263917994</v>
      </c>
      <c r="F338" s="45">
        <v>1087.8919170743068</v>
      </c>
      <c r="G338" s="39">
        <v>52.180293501048219</v>
      </c>
      <c r="H338" s="39">
        <v>119.73678080596319</v>
      </c>
      <c r="I338" s="45">
        <v>216.96482646168181</v>
      </c>
      <c r="J338" s="46">
        <v>1476.7738178430002</v>
      </c>
      <c r="K338" s="41">
        <f t="shared" si="50"/>
        <v>0</v>
      </c>
      <c r="L338" s="41">
        <f t="shared" si="51"/>
        <v>0</v>
      </c>
      <c r="M338" s="41"/>
      <c r="N338" s="41"/>
      <c r="O338" s="41"/>
      <c r="P338" s="41"/>
    </row>
    <row r="339" spans="2:16" ht="15" customHeight="1">
      <c r="B339" s="42" t="s">
        <v>77</v>
      </c>
      <c r="C339" s="39">
        <v>22.434195201490798</v>
      </c>
      <c r="D339" s="39">
        <v>69.88120195667365</v>
      </c>
      <c r="E339" s="45">
        <v>1056.7575122292103</v>
      </c>
      <c r="F339" s="45">
        <v>1149.0729093873747</v>
      </c>
      <c r="G339" s="39">
        <v>54.041462846494298</v>
      </c>
      <c r="H339" s="39">
        <v>159.73445143256464</v>
      </c>
      <c r="I339" s="45">
        <v>222.43186582809224</v>
      </c>
      <c r="J339" s="46">
        <v>1585.2806894945261</v>
      </c>
      <c r="K339" s="41">
        <f t="shared" si="50"/>
        <v>0</v>
      </c>
      <c r="L339" s="41">
        <f t="shared" si="51"/>
        <v>0</v>
      </c>
      <c r="M339" s="41"/>
      <c r="N339" s="41"/>
      <c r="O339" s="41"/>
      <c r="P339" s="41"/>
    </row>
    <row r="340" spans="2:16" ht="15" customHeight="1">
      <c r="B340" s="42" t="s">
        <v>78</v>
      </c>
      <c r="C340" s="39">
        <v>25.828092243186582</v>
      </c>
      <c r="D340" s="39">
        <v>71.63289075238761</v>
      </c>
      <c r="E340" s="45">
        <v>1078.872583275099</v>
      </c>
      <c r="F340" s="45">
        <v>1176.3335662706731</v>
      </c>
      <c r="G340" s="39">
        <v>52.709061262520379</v>
      </c>
      <c r="H340" s="39">
        <v>105.20149079897507</v>
      </c>
      <c r="I340" s="45">
        <v>213.50570696482643</v>
      </c>
      <c r="J340" s="46">
        <v>1547.7498252969949</v>
      </c>
      <c r="K340" s="41">
        <f t="shared" si="50"/>
        <v>0</v>
      </c>
      <c r="L340" s="41">
        <f t="shared" si="51"/>
        <v>0</v>
      </c>
      <c r="M340" s="41"/>
      <c r="N340" s="41"/>
      <c r="O340" s="41"/>
      <c r="P340" s="41"/>
    </row>
    <row r="341" spans="2:16" ht="15" customHeight="1">
      <c r="B341" s="42" t="s">
        <v>17</v>
      </c>
      <c r="C341" s="39">
        <v>21.945026787794081</v>
      </c>
      <c r="D341" s="39">
        <v>72.245515956207768</v>
      </c>
      <c r="E341" s="45">
        <v>1122.3759608665268</v>
      </c>
      <c r="F341" s="45">
        <v>1216.5665036105288</v>
      </c>
      <c r="G341" s="39">
        <v>52.709061262520379</v>
      </c>
      <c r="H341" s="39">
        <v>105.06638714185884</v>
      </c>
      <c r="I341" s="45">
        <v>198.85627766130912</v>
      </c>
      <c r="J341" s="46">
        <v>1573.1982296762171</v>
      </c>
      <c r="K341" s="41">
        <f t="shared" si="50"/>
        <v>0</v>
      </c>
      <c r="L341" s="41">
        <f t="shared" si="51"/>
        <v>0</v>
      </c>
      <c r="M341" s="41"/>
      <c r="N341" s="41"/>
      <c r="O341" s="41"/>
      <c r="P341" s="41"/>
    </row>
    <row r="342" spans="2:16" ht="15" customHeight="1">
      <c r="B342" s="42" t="s">
        <v>18</v>
      </c>
      <c r="C342" s="39">
        <v>23.566270673188914</v>
      </c>
      <c r="D342" s="39">
        <v>73.058467272303744</v>
      </c>
      <c r="E342" s="45">
        <v>1134.6377824365245</v>
      </c>
      <c r="F342" s="45">
        <v>1231.2625203820171</v>
      </c>
      <c r="G342" s="39">
        <v>51.903098066620075</v>
      </c>
      <c r="H342" s="39">
        <v>96.531563009550425</v>
      </c>
      <c r="I342" s="45">
        <v>195.53226182156999</v>
      </c>
      <c r="J342" s="46">
        <v>1575.2294432797576</v>
      </c>
      <c r="K342" s="41">
        <f t="shared" si="50"/>
        <v>0</v>
      </c>
      <c r="L342" s="41">
        <f t="shared" si="51"/>
        <v>0</v>
      </c>
      <c r="M342" s="41"/>
      <c r="N342" s="41"/>
      <c r="O342" s="41"/>
      <c r="P342" s="41"/>
    </row>
    <row r="343" spans="2:16" ht="15" customHeight="1">
      <c r="B343" s="42" t="s">
        <v>7</v>
      </c>
      <c r="C343" s="39">
        <v>22.718378756114607</v>
      </c>
      <c r="D343" s="39">
        <v>72.082459818308863</v>
      </c>
      <c r="E343" s="45">
        <v>1154.078732820871</v>
      </c>
      <c r="F343" s="45">
        <v>1248.8795713952945</v>
      </c>
      <c r="G343" s="39">
        <v>52.962962962962962</v>
      </c>
      <c r="H343" s="39">
        <v>97.684602841835542</v>
      </c>
      <c r="I343" s="45">
        <v>202.79058933146982</v>
      </c>
      <c r="J343" s="46">
        <v>1602.3177265315628</v>
      </c>
      <c r="K343" s="41">
        <f t="shared" si="50"/>
        <v>0</v>
      </c>
      <c r="L343" s="41">
        <f t="shared" si="51"/>
        <v>0</v>
      </c>
      <c r="M343" s="41"/>
      <c r="N343" s="41"/>
      <c r="O343" s="41"/>
      <c r="P343" s="41"/>
    </row>
    <row r="344" spans="2:16" ht="15" customHeight="1">
      <c r="B344" s="42" t="s">
        <v>6</v>
      </c>
      <c r="C344" s="39">
        <v>22.408572094106685</v>
      </c>
      <c r="D344" s="39">
        <v>72.657815047752152</v>
      </c>
      <c r="E344" s="45">
        <v>1144.8124854414164</v>
      </c>
      <c r="F344" s="45">
        <v>1239.8788725832749</v>
      </c>
      <c r="G344" s="39">
        <v>52.962962962962962</v>
      </c>
      <c r="H344" s="39">
        <v>112.69974376892615</v>
      </c>
      <c r="I344" s="45">
        <v>203.17493594223154</v>
      </c>
      <c r="J344" s="46">
        <v>1608.7165152573957</v>
      </c>
      <c r="K344" s="41">
        <f t="shared" si="50"/>
        <v>0</v>
      </c>
      <c r="L344" s="41">
        <f t="shared" si="51"/>
        <v>0</v>
      </c>
      <c r="M344" s="41"/>
      <c r="N344" s="41"/>
      <c r="O344" s="41"/>
      <c r="P344" s="41"/>
    </row>
    <row r="345" spans="2:16" ht="15" customHeight="1">
      <c r="B345" s="42" t="s">
        <v>5</v>
      </c>
      <c r="C345" s="39">
        <v>23.794549266247376</v>
      </c>
      <c r="D345" s="39">
        <v>76.466340554390854</v>
      </c>
      <c r="E345" s="45">
        <v>1142.2268809690195</v>
      </c>
      <c r="F345" s="45">
        <v>1242.4877707896576</v>
      </c>
      <c r="G345" s="39">
        <v>53.382250174703003</v>
      </c>
      <c r="H345" s="39">
        <v>42.108082925692983</v>
      </c>
      <c r="I345" s="45">
        <v>208.33449802003258</v>
      </c>
      <c r="J345" s="46">
        <v>1546.3126019100862</v>
      </c>
      <c r="K345" s="41">
        <f t="shared" si="50"/>
        <v>0</v>
      </c>
      <c r="L345" s="41">
        <f t="shared" si="51"/>
        <v>0</v>
      </c>
      <c r="M345" s="41"/>
      <c r="N345" s="41"/>
      <c r="O345" s="41"/>
      <c r="P345" s="41"/>
    </row>
    <row r="346" spans="2:16" ht="15" customHeight="1">
      <c r="B346" s="36">
        <v>1994</v>
      </c>
      <c r="C346" s="37"/>
      <c r="D346" s="37"/>
      <c r="E346" s="38"/>
      <c r="F346" s="38"/>
      <c r="G346" s="39"/>
      <c r="H346" s="39"/>
      <c r="I346" s="45"/>
      <c r="J346" s="40"/>
      <c r="K346" s="41"/>
      <c r="L346" s="41"/>
      <c r="M346" s="41"/>
      <c r="N346" s="41"/>
      <c r="O346" s="41"/>
      <c r="P346" s="41"/>
    </row>
    <row r="347" spans="2:16" ht="15" customHeight="1">
      <c r="B347" s="42" t="s">
        <v>72</v>
      </c>
      <c r="C347" s="39">
        <v>24.260423945958536</v>
      </c>
      <c r="D347" s="39">
        <v>75.546238061961319</v>
      </c>
      <c r="E347" s="45">
        <v>1142.8348474260424</v>
      </c>
      <c r="F347" s="45">
        <v>1242.6415094339623</v>
      </c>
      <c r="G347" s="39">
        <v>54.197530864197525</v>
      </c>
      <c r="H347" s="39">
        <v>85.669694852084774</v>
      </c>
      <c r="I347" s="45">
        <v>209.22897740507804</v>
      </c>
      <c r="J347" s="46">
        <v>1591.7353831819239</v>
      </c>
      <c r="K347" s="41">
        <f t="shared" ref="K347:K358" si="52">J347-(F347+G347+H347+I347)</f>
        <v>-2.3293733986520238E-3</v>
      </c>
      <c r="L347" s="41">
        <f t="shared" ref="L347:L358" si="53">F347-(C347+D347+E347)</f>
        <v>0</v>
      </c>
      <c r="M347" s="41"/>
      <c r="N347" s="41"/>
      <c r="O347" s="41"/>
      <c r="P347" s="41"/>
    </row>
    <row r="348" spans="2:16" ht="15" customHeight="1">
      <c r="B348" s="42" t="s">
        <v>74</v>
      </c>
      <c r="C348" s="39">
        <v>23.230840903796878</v>
      </c>
      <c r="D348" s="39">
        <v>77.346843699044953</v>
      </c>
      <c r="E348" s="45">
        <v>1144.8148148148148</v>
      </c>
      <c r="F348" s="45">
        <v>1245.3924994176566</v>
      </c>
      <c r="G348" s="39">
        <v>53.573258793384582</v>
      </c>
      <c r="H348" s="39">
        <v>92.238527836012111</v>
      </c>
      <c r="I348" s="45">
        <v>205.66736547868624</v>
      </c>
      <c r="J348" s="46">
        <v>1596.8716515257395</v>
      </c>
      <c r="K348" s="41">
        <f t="shared" si="52"/>
        <v>0</v>
      </c>
      <c r="L348" s="41">
        <f t="shared" si="53"/>
        <v>0</v>
      </c>
      <c r="M348" s="41"/>
      <c r="N348" s="41"/>
      <c r="O348" s="41"/>
      <c r="P348" s="41"/>
    </row>
    <row r="349" spans="2:16" ht="15" customHeight="1">
      <c r="B349" s="42" t="s">
        <v>75</v>
      </c>
      <c r="C349" s="39">
        <v>23.459119496855347</v>
      </c>
      <c r="D349" s="39">
        <v>77.346843699044953</v>
      </c>
      <c r="E349" s="45">
        <v>1181.2275797810389</v>
      </c>
      <c r="F349" s="45">
        <v>1282.0335429769391</v>
      </c>
      <c r="G349" s="39">
        <v>53.573258793384582</v>
      </c>
      <c r="H349" s="39">
        <v>68.919170743070111</v>
      </c>
      <c r="I349" s="45">
        <v>360.34008851618916</v>
      </c>
      <c r="J349" s="46">
        <v>1764.8660610295831</v>
      </c>
      <c r="K349" s="41">
        <f t="shared" si="52"/>
        <v>0</v>
      </c>
      <c r="L349" s="41">
        <f t="shared" si="53"/>
        <v>0</v>
      </c>
      <c r="M349" s="41"/>
      <c r="N349" s="41"/>
      <c r="O349" s="41"/>
      <c r="P349" s="41"/>
    </row>
    <row r="350" spans="2:16" ht="15" customHeight="1">
      <c r="B350" s="42" t="s">
        <v>22</v>
      </c>
      <c r="C350" s="39">
        <v>22.16398788725833</v>
      </c>
      <c r="D350" s="39">
        <v>77.346843699044953</v>
      </c>
      <c r="E350" s="45">
        <v>1204.5842068483578</v>
      </c>
      <c r="F350" s="45">
        <v>1304.0950384346611</v>
      </c>
      <c r="G350" s="39">
        <v>53.573258793384582</v>
      </c>
      <c r="H350" s="39">
        <v>49.228977405078034</v>
      </c>
      <c r="I350" s="45">
        <v>357.17679944095039</v>
      </c>
      <c r="J350" s="46">
        <v>1764.0740740740739</v>
      </c>
      <c r="K350" s="41">
        <f t="shared" si="52"/>
        <v>0</v>
      </c>
      <c r="L350" s="41">
        <f t="shared" si="53"/>
        <v>0</v>
      </c>
      <c r="M350" s="41"/>
      <c r="N350" s="41"/>
      <c r="O350" s="41"/>
      <c r="P350" s="41"/>
    </row>
    <row r="351" spans="2:16" ht="15" customHeight="1">
      <c r="B351" s="42" t="s">
        <v>76</v>
      </c>
      <c r="C351" s="39">
        <v>22.737013743303052</v>
      </c>
      <c r="D351" s="39">
        <v>77.617051013277418</v>
      </c>
      <c r="E351" s="45">
        <v>1206.3335662706731</v>
      </c>
      <c r="F351" s="45">
        <v>1306.6876310272535</v>
      </c>
      <c r="G351" s="39">
        <v>53.156300955043093</v>
      </c>
      <c r="H351" s="39">
        <v>47.745166550197993</v>
      </c>
      <c r="I351" s="45">
        <v>353.72466806429071</v>
      </c>
      <c r="J351" s="46">
        <v>1761.3137665967856</v>
      </c>
      <c r="K351" s="41">
        <f t="shared" si="52"/>
        <v>0</v>
      </c>
      <c r="L351" s="41">
        <f t="shared" si="53"/>
        <v>0</v>
      </c>
      <c r="M351" s="41"/>
      <c r="N351" s="41"/>
      <c r="O351" s="41"/>
      <c r="P351" s="41"/>
    </row>
    <row r="352" spans="2:16" ht="15" customHeight="1">
      <c r="B352" s="42" t="s">
        <v>77</v>
      </c>
      <c r="C352" s="39">
        <v>22.941998602375961</v>
      </c>
      <c r="D352" s="39">
        <v>74.910319124155606</v>
      </c>
      <c r="E352" s="45">
        <v>1203.650128115537</v>
      </c>
      <c r="F352" s="45">
        <v>1301.5024458420685</v>
      </c>
      <c r="G352" s="39">
        <v>54.025157232704395</v>
      </c>
      <c r="H352" s="39">
        <v>81.024924295364542</v>
      </c>
      <c r="I352" s="45">
        <v>349.28488236664333</v>
      </c>
      <c r="J352" s="46">
        <v>1785.8374097367807</v>
      </c>
      <c r="K352" s="41">
        <f t="shared" si="52"/>
        <v>0</v>
      </c>
      <c r="L352" s="41">
        <f t="shared" si="53"/>
        <v>0</v>
      </c>
      <c r="M352" s="41"/>
      <c r="N352" s="41"/>
      <c r="O352" s="41"/>
      <c r="P352" s="41"/>
    </row>
    <row r="353" spans="2:16" ht="15" customHeight="1">
      <c r="B353" s="42" t="s">
        <v>78</v>
      </c>
      <c r="C353" s="39">
        <v>22.953645469368738</v>
      </c>
      <c r="D353" s="39">
        <v>74.910319124155606</v>
      </c>
      <c r="E353" s="45">
        <v>1225.9864896342883</v>
      </c>
      <c r="F353" s="45">
        <v>1323.8504542278126</v>
      </c>
      <c r="G353" s="39">
        <v>54.025157232704395</v>
      </c>
      <c r="H353" s="39">
        <v>79.361751688795721</v>
      </c>
      <c r="I353" s="45">
        <v>365.87235033775914</v>
      </c>
      <c r="J353" s="46">
        <v>1823.109713487072</v>
      </c>
      <c r="K353" s="41">
        <f t="shared" si="52"/>
        <v>0</v>
      </c>
      <c r="L353" s="41">
        <f t="shared" si="53"/>
        <v>0</v>
      </c>
      <c r="M353" s="41"/>
      <c r="N353" s="41"/>
      <c r="O353" s="41"/>
      <c r="P353" s="41"/>
    </row>
    <row r="354" spans="2:16" ht="15" customHeight="1">
      <c r="B354" s="42" t="s">
        <v>17</v>
      </c>
      <c r="C354" s="39">
        <v>22.916375494991847</v>
      </c>
      <c r="D354" s="39">
        <v>75.136268343815502</v>
      </c>
      <c r="E354" s="45">
        <v>1269.1544374563243</v>
      </c>
      <c r="F354" s="45">
        <v>1367.2070812951315</v>
      </c>
      <c r="G354" s="39">
        <v>54.025157232704395</v>
      </c>
      <c r="H354" s="39">
        <v>107.27463312368972</v>
      </c>
      <c r="I354" s="45">
        <v>354.50733752620545</v>
      </c>
      <c r="J354" s="46">
        <v>1883.0118798043325</v>
      </c>
      <c r="K354" s="41">
        <f t="shared" si="52"/>
        <v>-2.3293733986520238E-3</v>
      </c>
      <c r="L354" s="41">
        <f t="shared" si="53"/>
        <v>0</v>
      </c>
      <c r="M354" s="41"/>
      <c r="N354" s="41"/>
      <c r="O354" s="41"/>
      <c r="P354" s="41"/>
    </row>
    <row r="355" spans="2:16" ht="15" customHeight="1">
      <c r="B355" s="42" t="s">
        <v>18</v>
      </c>
      <c r="C355" s="39">
        <v>22.143023526671325</v>
      </c>
      <c r="D355" s="39">
        <v>75.136268343815502</v>
      </c>
      <c r="E355" s="45">
        <v>1279.4945259725132</v>
      </c>
      <c r="F355" s="45">
        <v>1376.7738178430002</v>
      </c>
      <c r="G355" s="39">
        <v>54.025157232704395</v>
      </c>
      <c r="H355" s="39">
        <v>107.09993011879804</v>
      </c>
      <c r="I355" s="45">
        <v>352.54134637782437</v>
      </c>
      <c r="J355" s="46">
        <v>1890.440251572327</v>
      </c>
      <c r="K355" s="41">
        <f t="shared" si="52"/>
        <v>0</v>
      </c>
      <c r="L355" s="41">
        <f t="shared" si="53"/>
        <v>0</v>
      </c>
      <c r="M355" s="41"/>
      <c r="N355" s="41"/>
      <c r="O355" s="41"/>
      <c r="P355" s="41"/>
    </row>
    <row r="356" spans="2:16" ht="15" customHeight="1">
      <c r="B356" s="42" t="s">
        <v>7</v>
      </c>
      <c r="C356" s="39">
        <v>20.838574423480082</v>
      </c>
      <c r="D356" s="39">
        <v>75.136268343815502</v>
      </c>
      <c r="E356" s="45">
        <v>1315.1828558117866</v>
      </c>
      <c r="F356" s="45">
        <v>1411.1576985790823</v>
      </c>
      <c r="G356" s="39">
        <v>54.025157232704395</v>
      </c>
      <c r="H356" s="39">
        <v>122.5553226182157</v>
      </c>
      <c r="I356" s="45">
        <v>354.18588399720471</v>
      </c>
      <c r="J356" s="46">
        <v>1941.9240624272072</v>
      </c>
      <c r="K356" s="41">
        <f t="shared" si="52"/>
        <v>0</v>
      </c>
      <c r="L356" s="41">
        <f t="shared" si="53"/>
        <v>0</v>
      </c>
      <c r="M356" s="41"/>
      <c r="N356" s="41"/>
      <c r="O356" s="41"/>
      <c r="P356" s="41"/>
    </row>
    <row r="357" spans="2:16" ht="15" customHeight="1">
      <c r="B357" s="42" t="s">
        <v>6</v>
      </c>
      <c r="C357" s="39">
        <v>28.541812252504073</v>
      </c>
      <c r="D357" s="39">
        <v>77.088283251805265</v>
      </c>
      <c r="E357" s="45">
        <v>1361.1856510598648</v>
      </c>
      <c r="F357" s="45">
        <v>1466.8157465641741</v>
      </c>
      <c r="G357" s="39">
        <v>52.310738411367339</v>
      </c>
      <c r="H357" s="39">
        <v>159.06825064057767</v>
      </c>
      <c r="I357" s="45">
        <v>360.31446540880501</v>
      </c>
      <c r="J357" s="46">
        <v>2038.5092010249241</v>
      </c>
      <c r="K357" s="41">
        <f t="shared" si="52"/>
        <v>0</v>
      </c>
      <c r="L357" s="41">
        <f t="shared" si="53"/>
        <v>0</v>
      </c>
      <c r="M357" s="41"/>
      <c r="N357" s="41"/>
      <c r="O357" s="41"/>
      <c r="P357" s="41"/>
    </row>
    <row r="358" spans="2:16" ht="15" customHeight="1">
      <c r="B358" s="42" t="s">
        <v>5</v>
      </c>
      <c r="C358" s="39">
        <v>17.037037037037038</v>
      </c>
      <c r="D358" s="39">
        <v>76.470999301187973</v>
      </c>
      <c r="E358" s="45">
        <v>1345.2154670393663</v>
      </c>
      <c r="F358" s="45">
        <v>1438.7235033775914</v>
      </c>
      <c r="G358" s="39">
        <v>52.725366876310268</v>
      </c>
      <c r="H358" s="39">
        <v>91.360354064756578</v>
      </c>
      <c r="I358" s="45">
        <v>411.88213370603307</v>
      </c>
      <c r="J358" s="46">
        <v>1994.6913580246912</v>
      </c>
      <c r="K358" s="41">
        <f t="shared" si="52"/>
        <v>0</v>
      </c>
      <c r="L358" s="41">
        <f t="shared" si="53"/>
        <v>0</v>
      </c>
      <c r="M358" s="41"/>
      <c r="N358" s="41"/>
      <c r="O358" s="41"/>
      <c r="P358" s="41"/>
    </row>
    <row r="359" spans="2:16" ht="15" customHeight="1">
      <c r="B359" s="36">
        <v>1995</v>
      </c>
      <c r="C359" s="37"/>
      <c r="D359" s="37"/>
      <c r="E359" s="38"/>
      <c r="F359" s="38"/>
      <c r="G359" s="39"/>
      <c r="H359" s="39"/>
      <c r="I359" s="45"/>
      <c r="J359" s="40"/>
      <c r="K359" s="41"/>
      <c r="L359" s="41"/>
      <c r="M359" s="41"/>
      <c r="N359" s="41"/>
      <c r="O359" s="41"/>
      <c r="P359" s="41"/>
    </row>
    <row r="360" spans="2:16" ht="15" customHeight="1">
      <c r="B360" s="42" t="s">
        <v>72</v>
      </c>
      <c r="C360" s="39">
        <v>13.310039599347775</v>
      </c>
      <c r="D360" s="39">
        <v>75.620778010715114</v>
      </c>
      <c r="E360" s="45">
        <v>1310.1141392965292</v>
      </c>
      <c r="F360" s="45">
        <v>1399.044956906592</v>
      </c>
      <c r="G360" s="39">
        <v>53.184253435825759</v>
      </c>
      <c r="H360" s="39">
        <v>127.34451432564639</v>
      </c>
      <c r="I360" s="45">
        <f>((164771+26)/0.4293)/1000</f>
        <v>383.8737479617983</v>
      </c>
      <c r="J360" s="46">
        <f>((841928+980)/0.4293)/1000</f>
        <v>1963.4474726298627</v>
      </c>
      <c r="K360" s="41">
        <f t="shared" ref="K360:K371" si="54">J360-(F360+G360+H360+I360)</f>
        <v>0</v>
      </c>
      <c r="L360" s="41">
        <f t="shared" ref="L360:L371" si="55">F360-(C360+D360+E360)</f>
        <v>0</v>
      </c>
      <c r="M360" s="41"/>
      <c r="N360" s="41"/>
      <c r="O360" s="41"/>
      <c r="P360" s="41"/>
    </row>
    <row r="361" spans="2:16" ht="15" customHeight="1">
      <c r="B361" s="42" t="s">
        <v>74</v>
      </c>
      <c r="C361" s="39">
        <v>13.098066620079198</v>
      </c>
      <c r="D361" s="39">
        <v>75.173538318192399</v>
      </c>
      <c r="E361" s="45">
        <v>1267.1511763335661</v>
      </c>
      <c r="F361" s="45">
        <v>1355.4227812718379</v>
      </c>
      <c r="G361" s="39">
        <v>53.184253435825759</v>
      </c>
      <c r="H361" s="39">
        <v>166.2962962962963</v>
      </c>
      <c r="I361" s="45">
        <f>((163031+25)/0.4293)/1000</f>
        <v>379.81830887491265</v>
      </c>
      <c r="J361" s="46">
        <f>((839187-25)/0.4293)/1000</f>
        <v>1954.7216398788726</v>
      </c>
      <c r="K361" s="41">
        <f t="shared" si="54"/>
        <v>0</v>
      </c>
      <c r="L361" s="41">
        <f t="shared" si="55"/>
        <v>0</v>
      </c>
      <c r="M361" s="41"/>
      <c r="N361" s="41"/>
      <c r="O361" s="41"/>
      <c r="P361" s="41"/>
    </row>
    <row r="362" spans="2:16" ht="15" customHeight="1">
      <c r="B362" s="42" t="s">
        <v>75</v>
      </c>
      <c r="C362" s="39">
        <v>9.8905194502678775</v>
      </c>
      <c r="D362" s="39">
        <v>75.173538318192399</v>
      </c>
      <c r="E362" s="45">
        <v>1195.3715350570694</v>
      </c>
      <c r="F362" s="45">
        <v>1280.43559282553</v>
      </c>
      <c r="G362" s="39">
        <v>53.184253435825759</v>
      </c>
      <c r="H362" s="39">
        <v>172.45283018867926</v>
      </c>
      <c r="I362" s="45">
        <v>404.21150710458886</v>
      </c>
      <c r="J362" s="46">
        <f>((820110-25)/0.4293)/1000</f>
        <v>1910.2841835546237</v>
      </c>
      <c r="K362" s="41">
        <f t="shared" si="54"/>
        <v>0</v>
      </c>
      <c r="L362" s="41">
        <f t="shared" si="55"/>
        <v>0</v>
      </c>
      <c r="M362" s="41"/>
      <c r="N362" s="41"/>
      <c r="O362" s="41"/>
      <c r="P362" s="41"/>
    </row>
    <row r="363" spans="2:16" ht="15" customHeight="1">
      <c r="B363" s="42" t="s">
        <v>22</v>
      </c>
      <c r="C363" s="39">
        <v>8.1877474959235954</v>
      </c>
      <c r="D363" s="39">
        <v>76.259026321919407</v>
      </c>
      <c r="E363" s="45">
        <v>1179.0705800139763</v>
      </c>
      <c r="F363" s="45">
        <v>1263.5150244584206</v>
      </c>
      <c r="G363" s="39">
        <v>53.184253435825759</v>
      </c>
      <c r="H363" s="39">
        <v>197.91521080829256</v>
      </c>
      <c r="I363" s="45">
        <v>340.57069648264616</v>
      </c>
      <c r="J363" s="46">
        <f>((796456-25)/0.4293)/1000</f>
        <v>1855.1851851851852</v>
      </c>
      <c r="K363" s="41">
        <f t="shared" si="54"/>
        <v>0</v>
      </c>
      <c r="L363" s="41">
        <f t="shared" si="55"/>
        <v>-2.3293733986520238E-3</v>
      </c>
      <c r="M363" s="41"/>
      <c r="N363" s="41"/>
      <c r="O363" s="41"/>
      <c r="P363" s="41"/>
    </row>
    <row r="364" spans="2:16" ht="15" customHeight="1">
      <c r="B364" s="42" t="s">
        <v>76</v>
      </c>
      <c r="C364" s="39">
        <v>8.1784300023293728</v>
      </c>
      <c r="D364" s="39">
        <v>76.27067318891217</v>
      </c>
      <c r="E364" s="45">
        <v>1145.8723503377591</v>
      </c>
      <c r="F364" s="45">
        <v>1230.3191241556021</v>
      </c>
      <c r="G364" s="39">
        <v>55.546238061961333</v>
      </c>
      <c r="H364" s="39">
        <v>182.83484742604239</v>
      </c>
      <c r="I364" s="45">
        <v>341.97763801537383</v>
      </c>
      <c r="J364" s="46">
        <f>((777349-25)/0.4293)/1000</f>
        <v>1810.6778476589798</v>
      </c>
      <c r="K364" s="41">
        <f t="shared" si="54"/>
        <v>0</v>
      </c>
      <c r="L364" s="41">
        <f t="shared" si="55"/>
        <v>-2.3293733986520238E-3</v>
      </c>
      <c r="M364" s="41"/>
      <c r="N364" s="41"/>
      <c r="O364" s="41"/>
      <c r="P364" s="41"/>
    </row>
    <row r="365" spans="2:16" ht="15" customHeight="1">
      <c r="B365" s="42" t="s">
        <v>77</v>
      </c>
      <c r="C365" s="39">
        <v>8.4020498485907282</v>
      </c>
      <c r="D365" s="39">
        <v>80.090845562543677</v>
      </c>
      <c r="E365" s="45">
        <v>1121.4535290006988</v>
      </c>
      <c r="F365" s="45">
        <v>1209.9464244118333</v>
      </c>
      <c r="G365" s="39">
        <v>51.176333566270671</v>
      </c>
      <c r="H365" s="39">
        <v>197.53552294432797</v>
      </c>
      <c r="I365" s="45">
        <v>338.58374097367806</v>
      </c>
      <c r="J365" s="46">
        <f>((771580-24)/0.4293)/1000</f>
        <v>1797.2420218961099</v>
      </c>
      <c r="K365" s="41">
        <f t="shared" si="54"/>
        <v>0</v>
      </c>
      <c r="L365" s="41">
        <f t="shared" si="55"/>
        <v>0</v>
      </c>
      <c r="M365" s="41"/>
      <c r="N365" s="41"/>
      <c r="O365" s="41"/>
      <c r="P365" s="41"/>
    </row>
    <row r="366" spans="2:16" ht="15" customHeight="1">
      <c r="B366" s="42" t="s">
        <v>78</v>
      </c>
      <c r="C366" s="39">
        <v>7.9291870486839038</v>
      </c>
      <c r="D366" s="39">
        <v>80.090845562543677</v>
      </c>
      <c r="E366" s="45">
        <v>1117.4237130211973</v>
      </c>
      <c r="F366" s="45">
        <v>1205.4437456324249</v>
      </c>
      <c r="G366" s="39">
        <v>51.176333566270671</v>
      </c>
      <c r="H366" s="39">
        <v>214.71931050547403</v>
      </c>
      <c r="I366" s="45">
        <v>338.07826694619143</v>
      </c>
      <c r="J366" s="46">
        <f>((776807-24)/0.4293)/1000</f>
        <v>1809.4176566503609</v>
      </c>
      <c r="K366" s="41">
        <f t="shared" si="54"/>
        <v>0</v>
      </c>
      <c r="L366" s="41">
        <f t="shared" si="55"/>
        <v>0</v>
      </c>
      <c r="M366" s="41"/>
      <c r="N366" s="41"/>
      <c r="O366" s="41"/>
      <c r="P366" s="41"/>
    </row>
    <row r="367" spans="2:16" ht="15" customHeight="1">
      <c r="B367" s="42" t="s">
        <v>17</v>
      </c>
      <c r="C367" s="39">
        <v>8.3624505008152816</v>
      </c>
      <c r="D367" s="39">
        <v>80.09317493594223</v>
      </c>
      <c r="E367" s="45">
        <v>1132.4365245748893</v>
      </c>
      <c r="F367" s="45">
        <v>1220.8921500116469</v>
      </c>
      <c r="G367" s="39">
        <v>51.176333566270671</v>
      </c>
      <c r="H367" s="39">
        <v>172.42953645469368</v>
      </c>
      <c r="I367" s="45">
        <v>339.59701840204986</v>
      </c>
      <c r="J367" s="46">
        <f>((765936-24)/0.4293)/1000</f>
        <v>1784.0950384346611</v>
      </c>
      <c r="K367" s="41">
        <f t="shared" si="54"/>
        <v>0</v>
      </c>
      <c r="L367" s="41">
        <f t="shared" si="55"/>
        <v>0</v>
      </c>
      <c r="M367" s="41"/>
      <c r="N367" s="41"/>
      <c r="O367" s="41"/>
      <c r="P367" s="41"/>
    </row>
    <row r="368" spans="2:16" ht="15" customHeight="1">
      <c r="B368" s="42" t="s">
        <v>18</v>
      </c>
      <c r="C368" s="39">
        <v>5.0687165152573952</v>
      </c>
      <c r="D368" s="39">
        <v>80.090845562543677</v>
      </c>
      <c r="E368" s="45">
        <v>1138.6792452830189</v>
      </c>
      <c r="F368" s="45">
        <v>1223.8388073608201</v>
      </c>
      <c r="G368" s="39">
        <v>51.176333566270671</v>
      </c>
      <c r="H368" s="39">
        <v>145.78849289541111</v>
      </c>
      <c r="I368" s="45">
        <v>327.39343116701605</v>
      </c>
      <c r="J368" s="46">
        <f>((750525-24)/0.4293)/1000</f>
        <v>1748.1970649895177</v>
      </c>
      <c r="K368" s="41">
        <f t="shared" si="54"/>
        <v>0</v>
      </c>
      <c r="L368" s="41">
        <f t="shared" si="55"/>
        <v>0</v>
      </c>
      <c r="M368" s="41"/>
      <c r="N368" s="41"/>
      <c r="O368" s="41"/>
      <c r="P368" s="41"/>
    </row>
    <row r="369" spans="2:16" ht="15" customHeight="1">
      <c r="B369" s="42" t="s">
        <v>7</v>
      </c>
      <c r="C369" s="39">
        <v>5.0058234334963894</v>
      </c>
      <c r="D369" s="39">
        <v>80.090845562543677</v>
      </c>
      <c r="E369" s="45">
        <v>1114.24178895877</v>
      </c>
      <c r="F369" s="45">
        <v>1199.3384579548101</v>
      </c>
      <c r="G369" s="39">
        <v>51.176333566270671</v>
      </c>
      <c r="H369" s="39">
        <v>207.43768926158862</v>
      </c>
      <c r="I369" s="45">
        <v>318.98206382483107</v>
      </c>
      <c r="J369" s="46">
        <f>((762862-24)/0.4293)/1000</f>
        <v>1776.9345446075006</v>
      </c>
      <c r="K369" s="41">
        <f t="shared" si="54"/>
        <v>0</v>
      </c>
      <c r="L369" s="41">
        <f t="shared" si="55"/>
        <v>0</v>
      </c>
      <c r="M369" s="41"/>
      <c r="N369" s="41"/>
      <c r="O369" s="41"/>
      <c r="P369" s="41"/>
    </row>
    <row r="370" spans="2:16" ht="15" customHeight="1">
      <c r="B370" s="42" t="s">
        <v>6</v>
      </c>
      <c r="C370" s="39">
        <v>5.2690426275331941</v>
      </c>
      <c r="D370" s="39">
        <v>81.050547402748663</v>
      </c>
      <c r="E370" s="45">
        <v>1083.5918937805729</v>
      </c>
      <c r="F370" s="45">
        <v>1169.9114838108549</v>
      </c>
      <c r="G370" s="39">
        <v>51.176333566270671</v>
      </c>
      <c r="H370" s="39">
        <v>212.30840903796877</v>
      </c>
      <c r="I370" s="45">
        <v>314.18821337060325</v>
      </c>
      <c r="J370" s="46">
        <f>((750262-24)/0.4293)/1000</f>
        <v>1747.5844397856974</v>
      </c>
      <c r="K370" s="41">
        <f t="shared" si="54"/>
        <v>0</v>
      </c>
      <c r="L370" s="41">
        <f t="shared" si="55"/>
        <v>0</v>
      </c>
      <c r="M370" s="41"/>
      <c r="N370" s="41"/>
      <c r="O370" s="41"/>
      <c r="P370" s="41"/>
    </row>
    <row r="371" spans="2:16" ht="15" customHeight="1">
      <c r="B371" s="42" t="s">
        <v>5</v>
      </c>
      <c r="C371" s="39">
        <v>8.3764267412066147</v>
      </c>
      <c r="D371" s="39">
        <v>79.215001164686697</v>
      </c>
      <c r="E371" s="45">
        <v>1097.3445143256465</v>
      </c>
      <c r="F371" s="45">
        <v>1184.9359422315397</v>
      </c>
      <c r="G371" s="39">
        <v>49.16375494991847</v>
      </c>
      <c r="H371" s="39">
        <v>157.76380153738643</v>
      </c>
      <c r="I371" s="45">
        <v>331.53039832285117</v>
      </c>
      <c r="J371" s="46">
        <f>((739877-24)/0.4293)/1000</f>
        <v>1723.3938970416957</v>
      </c>
      <c r="K371" s="41">
        <f t="shared" si="54"/>
        <v>0</v>
      </c>
      <c r="L371" s="41">
        <f t="shared" si="55"/>
        <v>0</v>
      </c>
      <c r="M371" s="41"/>
      <c r="N371" s="41"/>
      <c r="O371" s="41"/>
      <c r="P371" s="41"/>
    </row>
    <row r="372" spans="2:16" ht="15" customHeight="1">
      <c r="B372" s="36">
        <v>1996</v>
      </c>
      <c r="C372" s="37"/>
      <c r="D372" s="37"/>
      <c r="E372" s="38"/>
      <c r="F372" s="38"/>
      <c r="G372" s="39"/>
      <c r="H372" s="39"/>
      <c r="I372" s="45"/>
      <c r="J372" s="40"/>
      <c r="K372" s="41"/>
      <c r="L372" s="41"/>
      <c r="M372" s="41"/>
      <c r="N372" s="41"/>
      <c r="O372" s="41"/>
      <c r="P372" s="41"/>
    </row>
    <row r="373" spans="2:16" ht="15" customHeight="1">
      <c r="B373" s="42" t="s">
        <v>72</v>
      </c>
      <c r="C373" s="39">
        <v>9.3431167016072667</v>
      </c>
      <c r="D373" s="39">
        <v>82.15932914046121</v>
      </c>
      <c r="E373" s="45">
        <v>1081.3859771721407</v>
      </c>
      <c r="F373" s="45">
        <v>1172.8884230142091</v>
      </c>
      <c r="G373" s="39">
        <v>46.464011180992308</v>
      </c>
      <c r="H373" s="39">
        <v>180.10715117633356</v>
      </c>
      <c r="I373" s="45">
        <v>368.30188679245282</v>
      </c>
      <c r="J373" s="46">
        <f>((758924-24)/0.4293)/1000</f>
        <v>1767.7614721639877</v>
      </c>
      <c r="K373" s="41">
        <f t="shared" ref="K373:K384" si="56">J373-(F373+G373+H373+I373)</f>
        <v>0</v>
      </c>
      <c r="L373" s="41">
        <f t="shared" ref="L373:L384" si="57">F373-(C373+D373+E373)</f>
        <v>0</v>
      </c>
      <c r="M373" s="41"/>
      <c r="N373" s="41"/>
      <c r="O373" s="41"/>
      <c r="P373" s="41"/>
    </row>
    <row r="374" spans="2:16" ht="15" customHeight="1">
      <c r="B374" s="42" t="s">
        <v>74</v>
      </c>
      <c r="C374" s="39">
        <v>9.0612625203820176</v>
      </c>
      <c r="D374" s="39">
        <v>82.941998602375961</v>
      </c>
      <c r="E374" s="45">
        <v>1052.9303517353831</v>
      </c>
      <c r="F374" s="45">
        <v>1144.933612858141</v>
      </c>
      <c r="G374" s="39">
        <v>46.464011180992308</v>
      </c>
      <c r="H374" s="39">
        <v>183.31469834614487</v>
      </c>
      <c r="I374" s="45">
        <v>356.72723037502908</v>
      </c>
      <c r="J374" s="46">
        <f>((743331-24)/0.4293)/1000</f>
        <v>1731.4395527603074</v>
      </c>
      <c r="K374" s="41">
        <f t="shared" si="56"/>
        <v>0</v>
      </c>
      <c r="L374" s="41">
        <f t="shared" si="57"/>
        <v>0</v>
      </c>
      <c r="M374" s="41"/>
      <c r="N374" s="41"/>
      <c r="O374" s="41"/>
      <c r="P374" s="41"/>
    </row>
    <row r="375" spans="2:16" ht="15" customHeight="1">
      <c r="B375" s="42" t="s">
        <v>75</v>
      </c>
      <c r="C375" s="39">
        <v>5.5974842767295598</v>
      </c>
      <c r="D375" s="39">
        <v>82.33170277195434</v>
      </c>
      <c r="E375" s="45">
        <v>1064.0694153272771</v>
      </c>
      <c r="F375" s="45">
        <v>1151.9986023759609</v>
      </c>
      <c r="G375" s="39">
        <v>46.794782203587232</v>
      </c>
      <c r="H375" s="39">
        <v>176.82040531097135</v>
      </c>
      <c r="I375" s="45">
        <v>360.59864896342879</v>
      </c>
      <c r="J375" s="46">
        <f>((745380-24)/0.4293)/1000</f>
        <v>1736.2124388539482</v>
      </c>
      <c r="K375" s="41">
        <f t="shared" si="56"/>
        <v>0</v>
      </c>
      <c r="L375" s="41">
        <f t="shared" si="57"/>
        <v>0</v>
      </c>
      <c r="M375" s="41"/>
      <c r="N375" s="41"/>
      <c r="O375" s="41"/>
      <c r="P375" s="41"/>
    </row>
    <row r="376" spans="2:16" ht="15" customHeight="1">
      <c r="B376" s="42" t="s">
        <v>22</v>
      </c>
      <c r="C376" s="39">
        <v>5.6743535988819005</v>
      </c>
      <c r="D376" s="39">
        <v>82.33170277195434</v>
      </c>
      <c r="E376" s="45">
        <v>1072.753319357093</v>
      </c>
      <c r="F376" s="45">
        <v>1160.7593757279292</v>
      </c>
      <c r="G376" s="39">
        <v>46.794782203587232</v>
      </c>
      <c r="H376" s="39">
        <v>167.45399487537853</v>
      </c>
      <c r="I376" s="45">
        <v>360.05357558816678</v>
      </c>
      <c r="J376" s="46">
        <f>((744886-24)/0.4293)/1000</f>
        <v>1735.0617283950617</v>
      </c>
      <c r="K376" s="41">
        <f t="shared" si="56"/>
        <v>0</v>
      </c>
      <c r="L376" s="41">
        <f t="shared" si="57"/>
        <v>0</v>
      </c>
      <c r="M376" s="41"/>
      <c r="N376" s="41"/>
      <c r="O376" s="41"/>
      <c r="P376" s="41"/>
    </row>
    <row r="377" spans="2:16" ht="15" customHeight="1">
      <c r="B377" s="42" t="s">
        <v>76</v>
      </c>
      <c r="C377" s="39">
        <v>5.6207780107151173</v>
      </c>
      <c r="D377" s="39">
        <v>82.895411134404839</v>
      </c>
      <c r="E377" s="45">
        <v>1074.0880503144654</v>
      </c>
      <c r="F377" s="45">
        <v>1162.6042394595854</v>
      </c>
      <c r="G377" s="39">
        <v>47.395760540414621</v>
      </c>
      <c r="H377" s="39">
        <v>162.55998136501282</v>
      </c>
      <c r="I377" s="45">
        <v>348.4765897973445</v>
      </c>
      <c r="J377" s="46">
        <f>((738865-24)/0.4293)/1000</f>
        <v>1721.0365711623572</v>
      </c>
      <c r="K377" s="41">
        <f t="shared" si="56"/>
        <v>0</v>
      </c>
      <c r="L377" s="41">
        <f t="shared" si="57"/>
        <v>0</v>
      </c>
      <c r="M377" s="41"/>
      <c r="N377" s="41"/>
      <c r="O377" s="41"/>
      <c r="P377" s="41"/>
    </row>
    <row r="378" spans="2:16" ht="15" customHeight="1">
      <c r="B378" s="42" t="s">
        <v>77</v>
      </c>
      <c r="C378" s="39">
        <v>5.3645469368739809</v>
      </c>
      <c r="D378" s="39">
        <v>82.904728627999063</v>
      </c>
      <c r="E378" s="45">
        <v>1079.5434428138831</v>
      </c>
      <c r="F378" s="45">
        <v>1167.812718378756</v>
      </c>
      <c r="G378" s="39">
        <v>47.395760540414621</v>
      </c>
      <c r="H378" s="39">
        <v>162.20125786163521</v>
      </c>
      <c r="I378" s="45">
        <v>341.62124388539485</v>
      </c>
      <c r="J378" s="46">
        <f>((738004-24)/0.4293)/1000</f>
        <v>1719.0309806662005</v>
      </c>
      <c r="K378" s="41">
        <f t="shared" si="56"/>
        <v>0</v>
      </c>
      <c r="L378" s="41">
        <f t="shared" si="57"/>
        <v>0</v>
      </c>
      <c r="M378" s="41"/>
      <c r="N378" s="41"/>
      <c r="O378" s="41"/>
      <c r="P378" s="41"/>
    </row>
    <row r="379" spans="2:16" ht="15" customHeight="1">
      <c r="B379" s="42" t="s">
        <v>78</v>
      </c>
      <c r="C379" s="39">
        <v>5.2434195201490796</v>
      </c>
      <c r="D379" s="39">
        <v>84.733286745865357</v>
      </c>
      <c r="E379" s="45">
        <v>1069.4176566503609</v>
      </c>
      <c r="F379" s="45">
        <v>1159.3943629163755</v>
      </c>
      <c r="G379" s="39">
        <v>44.931283484742607</v>
      </c>
      <c r="H379" s="39">
        <v>204.63312368972746</v>
      </c>
      <c r="I379" s="45">
        <v>299.82063824831118</v>
      </c>
      <c r="J379" s="46">
        <f>((733603-24)/0.4293)/1000</f>
        <v>1708.7794083391568</v>
      </c>
      <c r="K379" s="41">
        <f t="shared" si="56"/>
        <v>0</v>
      </c>
      <c r="L379" s="41">
        <f t="shared" si="57"/>
        <v>0</v>
      </c>
      <c r="M379" s="41"/>
      <c r="N379" s="41"/>
      <c r="O379" s="41"/>
      <c r="P379" s="41"/>
    </row>
    <row r="380" spans="2:16" ht="15" customHeight="1">
      <c r="B380" s="42" t="s">
        <v>17</v>
      </c>
      <c r="C380" s="39">
        <v>3.7363149312834847</v>
      </c>
      <c r="D380" s="39">
        <v>85.327276962497081</v>
      </c>
      <c r="E380" s="45">
        <v>1071.1180992313066</v>
      </c>
      <c r="F380" s="45">
        <v>1160.1816911250871</v>
      </c>
      <c r="G380" s="39">
        <v>44.931283484742607</v>
      </c>
      <c r="H380" s="39">
        <v>186.19380386675985</v>
      </c>
      <c r="I380" s="45">
        <v>288.80736081993939</v>
      </c>
      <c r="J380" s="46">
        <f>((721297-24)/0.4293)/1000</f>
        <v>1680.1141392965292</v>
      </c>
      <c r="K380" s="41">
        <f t="shared" si="56"/>
        <v>0</v>
      </c>
      <c r="L380" s="41">
        <f t="shared" si="57"/>
        <v>0</v>
      </c>
      <c r="M380" s="41"/>
      <c r="N380" s="41"/>
      <c r="O380" s="41"/>
      <c r="P380" s="41"/>
    </row>
    <row r="381" spans="2:16" ht="15" customHeight="1">
      <c r="B381" s="42" t="s">
        <v>18</v>
      </c>
      <c r="C381" s="39">
        <v>3.6710924761239228</v>
      </c>
      <c r="D381" s="39">
        <v>85.327276962497081</v>
      </c>
      <c r="E381" s="45">
        <v>1069.5946890286511</v>
      </c>
      <c r="F381" s="45">
        <v>1158.5930584672722</v>
      </c>
      <c r="G381" s="39">
        <v>44.931283484742607</v>
      </c>
      <c r="H381" s="39">
        <v>180.53109713487072</v>
      </c>
      <c r="I381" s="45">
        <v>283.29839273235501</v>
      </c>
      <c r="J381" s="46">
        <f>((715819-24)/0.4293)/1000</f>
        <v>1667.3538318192404</v>
      </c>
      <c r="K381" s="41">
        <f t="shared" si="56"/>
        <v>0</v>
      </c>
      <c r="L381" s="41">
        <f t="shared" si="57"/>
        <v>0</v>
      </c>
      <c r="M381" s="41"/>
      <c r="N381" s="41"/>
      <c r="O381" s="41"/>
      <c r="P381" s="41"/>
    </row>
    <row r="382" spans="2:16" ht="15" customHeight="1">
      <c r="B382" s="42" t="s">
        <v>7</v>
      </c>
      <c r="C382" s="39">
        <v>6.4267412066154206</v>
      </c>
      <c r="D382" s="39">
        <v>85.327276962497081</v>
      </c>
      <c r="E382" s="45">
        <v>1056.1868157465642</v>
      </c>
      <c r="F382" s="45">
        <v>1147.9408339156766</v>
      </c>
      <c r="G382" s="39">
        <v>44.931283484742607</v>
      </c>
      <c r="H382" s="39">
        <v>179.01700442580946</v>
      </c>
      <c r="I382" s="45">
        <v>275.80712788259962</v>
      </c>
      <c r="J382" s="46">
        <f>((707380-24)/0.4293)/1000</f>
        <v>1647.6962497088282</v>
      </c>
      <c r="K382" s="41">
        <f t="shared" si="56"/>
        <v>0</v>
      </c>
      <c r="L382" s="41">
        <f t="shared" si="57"/>
        <v>0</v>
      </c>
      <c r="M382" s="41"/>
      <c r="N382" s="41"/>
      <c r="O382" s="41"/>
      <c r="P382" s="41"/>
    </row>
    <row r="383" spans="2:16" ht="15" customHeight="1">
      <c r="B383" s="42" t="s">
        <v>6</v>
      </c>
      <c r="C383" s="39">
        <v>8.99836943862101</v>
      </c>
      <c r="D383" s="39">
        <v>85.939902166317268</v>
      </c>
      <c r="E383" s="45">
        <v>1054.7682273468436</v>
      </c>
      <c r="F383" s="45">
        <v>1149.7064989517819</v>
      </c>
      <c r="G383" s="39">
        <v>44.931283484742607</v>
      </c>
      <c r="H383" s="39">
        <v>188.86792452830187</v>
      </c>
      <c r="I383" s="45">
        <v>275.09433962264148</v>
      </c>
      <c r="J383" s="46">
        <f>((712061-24)/0.4293)/1000</f>
        <v>1658.6000465874679</v>
      </c>
      <c r="K383" s="41">
        <f t="shared" si="56"/>
        <v>0</v>
      </c>
      <c r="L383" s="41">
        <f t="shared" si="57"/>
        <v>0</v>
      </c>
      <c r="M383" s="41"/>
      <c r="N383" s="41"/>
      <c r="O383" s="41"/>
      <c r="P383" s="41"/>
    </row>
    <row r="384" spans="2:16" ht="15" customHeight="1">
      <c r="B384" s="42" t="s">
        <v>5</v>
      </c>
      <c r="C384" s="39">
        <v>8.4928954111344055</v>
      </c>
      <c r="D384" s="39">
        <v>84.807826694619138</v>
      </c>
      <c r="E384" s="45">
        <v>1091.3650128115537</v>
      </c>
      <c r="F384" s="45">
        <v>1184.6657349173072</v>
      </c>
      <c r="G384" s="39">
        <v>44.421150710458882</v>
      </c>
      <c r="H384" s="39">
        <v>173.03517353831819</v>
      </c>
      <c r="I384" s="45">
        <v>284.26508269275564</v>
      </c>
      <c r="J384" s="46">
        <f>((723990-24)/0.4293)/1000</f>
        <v>1686.3871418588399</v>
      </c>
      <c r="K384" s="41">
        <f t="shared" si="56"/>
        <v>0</v>
      </c>
      <c r="L384" s="41">
        <f t="shared" si="57"/>
        <v>0</v>
      </c>
      <c r="M384" s="41"/>
      <c r="N384" s="41"/>
      <c r="O384" s="41"/>
      <c r="P384" s="41"/>
    </row>
    <row r="385" spans="2:16" ht="15" customHeight="1">
      <c r="B385" s="36">
        <v>1997</v>
      </c>
      <c r="C385" s="37"/>
      <c r="D385" s="37"/>
      <c r="E385" s="38"/>
      <c r="F385" s="38"/>
      <c r="G385" s="39"/>
      <c r="H385" s="39"/>
      <c r="I385" s="45"/>
      <c r="J385" s="40"/>
      <c r="K385" s="41"/>
      <c r="L385" s="41"/>
      <c r="M385" s="41"/>
      <c r="N385" s="41"/>
      <c r="O385" s="41"/>
      <c r="P385" s="41"/>
    </row>
    <row r="386" spans="2:16" ht="15" customHeight="1">
      <c r="B386" s="42" t="s">
        <v>72</v>
      </c>
      <c r="C386" s="39">
        <v>3.724668064290706</v>
      </c>
      <c r="D386" s="39">
        <v>84.807826694619138</v>
      </c>
      <c r="E386" s="45">
        <v>1099.9277894246447</v>
      </c>
      <c r="F386" s="45">
        <v>1188.4602841835547</v>
      </c>
      <c r="G386" s="39">
        <v>44.421150710458882</v>
      </c>
      <c r="H386" s="39">
        <v>133.54297693920336</v>
      </c>
      <c r="I386" s="45">
        <v>279.93011879804328</v>
      </c>
      <c r="J386" s="46">
        <f>((706804-24)/0.4293)/1000</f>
        <v>1646.3545306312603</v>
      </c>
      <c r="K386" s="41">
        <f t="shared" ref="K386:K397" si="58">J386-(F386+G386+H386+I386)</f>
        <v>0</v>
      </c>
      <c r="L386" s="41">
        <f t="shared" ref="L386:L397" si="59">F386-(C386+D386+E386)</f>
        <v>0</v>
      </c>
      <c r="M386" s="41"/>
      <c r="N386" s="41"/>
      <c r="O386" s="41"/>
      <c r="P386" s="41"/>
    </row>
    <row r="387" spans="2:16" ht="15" customHeight="1">
      <c r="B387" s="42" t="s">
        <v>74</v>
      </c>
      <c r="C387" s="39">
        <v>4.0717447006755183</v>
      </c>
      <c r="D387" s="39">
        <v>85.436757512229207</v>
      </c>
      <c r="E387" s="45">
        <v>1083.5196832052179</v>
      </c>
      <c r="F387" s="45">
        <v>1173.0281854181223</v>
      </c>
      <c r="G387" s="39">
        <v>44.421150710458882</v>
      </c>
      <c r="H387" s="39">
        <v>145.91194968553458</v>
      </c>
      <c r="I387" s="45">
        <v>275.699976706266</v>
      </c>
      <c r="J387" s="46">
        <f>((703673-24)/0.4293)/1000</f>
        <v>1639.0612625203819</v>
      </c>
      <c r="K387" s="41">
        <f t="shared" si="58"/>
        <v>0</v>
      </c>
      <c r="L387" s="41">
        <f t="shared" si="59"/>
        <v>0</v>
      </c>
      <c r="M387" s="41"/>
      <c r="N387" s="41"/>
      <c r="O387" s="41"/>
      <c r="P387" s="41"/>
    </row>
    <row r="388" spans="2:16" ht="15" customHeight="1">
      <c r="B388" s="42" t="s">
        <v>75</v>
      </c>
      <c r="C388" s="39">
        <v>3.841136734218495</v>
      </c>
      <c r="D388" s="39">
        <v>85.439086885627773</v>
      </c>
      <c r="E388" s="45">
        <v>1086.5455392499416</v>
      </c>
      <c r="F388" s="45">
        <v>1175.8257628697882</v>
      </c>
      <c r="G388" s="39">
        <v>44.421150710458882</v>
      </c>
      <c r="H388" s="39">
        <v>173.75029117167483</v>
      </c>
      <c r="I388" s="45">
        <v>264.64244118332169</v>
      </c>
      <c r="J388" s="46">
        <f>((712078-24)/0.4293)/1000</f>
        <v>1658.6396459352434</v>
      </c>
      <c r="K388" s="41">
        <f t="shared" si="58"/>
        <v>0</v>
      </c>
      <c r="L388" s="41">
        <f t="shared" si="59"/>
        <v>0</v>
      </c>
      <c r="M388" s="41"/>
      <c r="N388" s="41"/>
      <c r="O388" s="41"/>
      <c r="P388" s="41"/>
    </row>
    <row r="389" spans="2:16" ht="15" customHeight="1">
      <c r="B389" s="42" t="s">
        <v>22</v>
      </c>
      <c r="C389" s="39">
        <v>2.2757978103890055</v>
      </c>
      <c r="D389" s="39">
        <v>85.439086885627773</v>
      </c>
      <c r="E389" s="45">
        <v>1107.6450034940601</v>
      </c>
      <c r="F389" s="45">
        <v>1195.3598881900768</v>
      </c>
      <c r="G389" s="39">
        <v>44.421150710458882</v>
      </c>
      <c r="H389" s="39">
        <v>190.47752154670394</v>
      </c>
      <c r="I389" s="45">
        <v>253.89937106918239</v>
      </c>
      <c r="J389" s="46">
        <f>((723033-24)/0.4293)/1000</f>
        <v>1684.157931516422</v>
      </c>
      <c r="K389" s="41">
        <f t="shared" si="58"/>
        <v>0</v>
      </c>
      <c r="L389" s="41">
        <f t="shared" si="59"/>
        <v>0</v>
      </c>
      <c r="M389" s="41"/>
      <c r="N389" s="41"/>
      <c r="O389" s="41"/>
      <c r="P389" s="41"/>
    </row>
    <row r="390" spans="2:16" ht="15" customHeight="1">
      <c r="B390" s="42" t="s">
        <v>76</v>
      </c>
      <c r="C390" s="39">
        <v>2.2921034241788956</v>
      </c>
      <c r="D390" s="39">
        <v>84.931283484742593</v>
      </c>
      <c r="E390" s="45">
        <v>1137.6799440950383</v>
      </c>
      <c r="F390" s="45">
        <v>1224.9033310039599</v>
      </c>
      <c r="G390" s="39">
        <v>46.866992778942461</v>
      </c>
      <c r="H390" s="39">
        <v>230.35406475658047</v>
      </c>
      <c r="I390" s="45">
        <v>253.13300722105751</v>
      </c>
      <c r="J390" s="46">
        <f>((753556-24)/0.4293)/1000</f>
        <v>1755.2573957605405</v>
      </c>
      <c r="K390" s="41">
        <f t="shared" si="58"/>
        <v>0</v>
      </c>
      <c r="L390" s="41">
        <f t="shared" si="59"/>
        <v>0</v>
      </c>
      <c r="M390" s="41"/>
      <c r="N390" s="41"/>
      <c r="O390" s="41"/>
      <c r="P390" s="41"/>
    </row>
    <row r="391" spans="2:16" ht="15" customHeight="1">
      <c r="B391" s="42" t="s">
        <v>77</v>
      </c>
      <c r="C391" s="39">
        <v>2.4784532960633587</v>
      </c>
      <c r="D391" s="39">
        <v>84.940600978336818</v>
      </c>
      <c r="E391" s="45">
        <v>1140.1560680177033</v>
      </c>
      <c r="F391" s="45">
        <v>1227.5751222921035</v>
      </c>
      <c r="G391" s="39">
        <v>46.866992778942461</v>
      </c>
      <c r="H391" s="39">
        <v>125.1525739576054</v>
      </c>
      <c r="I391" s="45">
        <v>247.94549266247378</v>
      </c>
      <c r="J391" s="46">
        <f>((707313-24)/0.4293)/1000</f>
        <v>1647.5401816911251</v>
      </c>
      <c r="K391" s="41">
        <f t="shared" si="58"/>
        <v>0</v>
      </c>
      <c r="L391" s="41">
        <f t="shared" si="59"/>
        <v>0</v>
      </c>
      <c r="M391" s="41"/>
      <c r="N391" s="41"/>
      <c r="O391" s="41"/>
      <c r="P391" s="41"/>
    </row>
    <row r="392" spans="2:16" ht="15" customHeight="1">
      <c r="B392" s="42" t="s">
        <v>78</v>
      </c>
      <c r="C392" s="39">
        <v>2.8348474260423946</v>
      </c>
      <c r="D392" s="39">
        <v>83.787561146051715</v>
      </c>
      <c r="E392" s="45">
        <v>1144.1066853016539</v>
      </c>
      <c r="F392" s="45">
        <v>1230.7290938737478</v>
      </c>
      <c r="G392" s="39">
        <v>48.218029350104821</v>
      </c>
      <c r="H392" s="39">
        <v>141.33473095737247</v>
      </c>
      <c r="I392" s="45">
        <v>242.50873515024458</v>
      </c>
      <c r="J392" s="46">
        <f>((713855-19)/0.4293)/1000</f>
        <v>1662.7905893314696</v>
      </c>
      <c r="K392" s="41">
        <f t="shared" si="58"/>
        <v>0</v>
      </c>
      <c r="L392" s="41">
        <f t="shared" si="59"/>
        <v>0</v>
      </c>
      <c r="M392" s="41"/>
      <c r="N392" s="41"/>
      <c r="O392" s="41"/>
      <c r="P392" s="41"/>
    </row>
    <row r="393" spans="2:16" ht="15" customHeight="1">
      <c r="B393" s="42" t="s">
        <v>17</v>
      </c>
      <c r="C393" s="39">
        <v>2.8115536920568367</v>
      </c>
      <c r="D393" s="39">
        <v>84.472396925227102</v>
      </c>
      <c r="E393" s="45">
        <v>1135.5345911949685</v>
      </c>
      <c r="F393" s="45">
        <v>1222.8185418122525</v>
      </c>
      <c r="G393" s="39">
        <v>48.218029350104821</v>
      </c>
      <c r="H393" s="39">
        <v>168.2762636850687</v>
      </c>
      <c r="I393" s="45">
        <v>240.74539948753787</v>
      </c>
      <c r="J393" s="46">
        <f>((721268-19)/0.4293)/1000</f>
        <v>1680.0582343349638</v>
      </c>
      <c r="K393" s="41">
        <f t="shared" si="58"/>
        <v>0</v>
      </c>
      <c r="L393" s="41">
        <f t="shared" si="59"/>
        <v>0</v>
      </c>
      <c r="M393" s="41"/>
      <c r="N393" s="41"/>
      <c r="O393" s="41"/>
      <c r="P393" s="41"/>
    </row>
    <row r="394" spans="2:16" ht="15" customHeight="1">
      <c r="B394" s="42" t="s">
        <v>18</v>
      </c>
      <c r="C394" s="39">
        <v>2.9443279757745167</v>
      </c>
      <c r="D394" s="39">
        <v>88.015373864430472</v>
      </c>
      <c r="E394" s="45">
        <v>1132.8371767994411</v>
      </c>
      <c r="F394" s="45">
        <v>1223.7968786396459</v>
      </c>
      <c r="G394" s="39">
        <v>44.928954111344048</v>
      </c>
      <c r="H394" s="39">
        <v>152.13836477987422</v>
      </c>
      <c r="I394" s="45">
        <v>230.84789191707429</v>
      </c>
      <c r="J394" s="46">
        <f>((709099-19)/0.4293)/1000</f>
        <v>1651.7120894479383</v>
      </c>
      <c r="K394" s="41">
        <f t="shared" si="58"/>
        <v>0</v>
      </c>
      <c r="L394" s="41">
        <f t="shared" si="59"/>
        <v>0</v>
      </c>
      <c r="M394" s="41"/>
      <c r="N394" s="41"/>
      <c r="O394" s="41"/>
      <c r="P394" s="41"/>
    </row>
    <row r="395" spans="2:16" ht="15" customHeight="1">
      <c r="B395" s="42" t="s">
        <v>7</v>
      </c>
      <c r="C395" s="39">
        <v>2.492429536454694</v>
      </c>
      <c r="D395" s="39">
        <v>88.020032611227577</v>
      </c>
      <c r="E395" s="45">
        <v>1197.1977638015373</v>
      </c>
      <c r="F395" s="45">
        <v>1287.7102259492196</v>
      </c>
      <c r="G395" s="39">
        <v>44.924295364546936</v>
      </c>
      <c r="H395" s="39">
        <v>156.38714185883995</v>
      </c>
      <c r="I395" s="45">
        <v>227.18844630794314</v>
      </c>
      <c r="J395" s="46">
        <f>((736788-19)/0.4293)/1000</f>
        <v>1716.2101094805496</v>
      </c>
      <c r="K395" s="41">
        <f t="shared" si="58"/>
        <v>0</v>
      </c>
      <c r="L395" s="41">
        <f t="shared" si="59"/>
        <v>0</v>
      </c>
      <c r="M395" s="41"/>
      <c r="N395" s="41"/>
      <c r="O395" s="41"/>
      <c r="P395" s="41"/>
    </row>
    <row r="396" spans="2:16" ht="15" customHeight="1">
      <c r="B396" s="42" t="s">
        <v>6</v>
      </c>
      <c r="C396" s="39">
        <v>1.453529000698812</v>
      </c>
      <c r="D396" s="39">
        <v>88.723503377591413</v>
      </c>
      <c r="E396" s="45">
        <v>1154.2767295597484</v>
      </c>
      <c r="F396" s="45">
        <v>1244.4537619380385</v>
      </c>
      <c r="G396" s="39">
        <v>44.924295364546936</v>
      </c>
      <c r="H396" s="39">
        <v>138.62566969485209</v>
      </c>
      <c r="I396" s="45">
        <v>229.26857675285348</v>
      </c>
      <c r="J396" s="46">
        <f>((711486-19)/0.4293)/1000</f>
        <v>1657.272303750291</v>
      </c>
      <c r="K396" s="41">
        <f t="shared" si="58"/>
        <v>0</v>
      </c>
      <c r="L396" s="41">
        <f t="shared" si="59"/>
        <v>0</v>
      </c>
      <c r="M396" s="41"/>
      <c r="N396" s="41"/>
      <c r="O396" s="41"/>
      <c r="P396" s="41"/>
    </row>
    <row r="397" spans="2:16" ht="15" customHeight="1">
      <c r="B397" s="42" t="s">
        <v>5</v>
      </c>
      <c r="C397" s="39">
        <v>3.0538085255066383</v>
      </c>
      <c r="D397" s="39">
        <v>90.640577684602846</v>
      </c>
      <c r="E397" s="45">
        <v>1167.8989051945025</v>
      </c>
      <c r="F397" s="45">
        <v>1261.593291404612</v>
      </c>
      <c r="G397" s="39">
        <v>44.230142091777317</v>
      </c>
      <c r="H397" s="39">
        <v>137.8127183787561</v>
      </c>
      <c r="I397" s="45">
        <v>227.6170510132774</v>
      </c>
      <c r="J397" s="46">
        <f>((717488-19)/0.4293)/1000</f>
        <v>1671.2532028884229</v>
      </c>
      <c r="K397" s="41">
        <f t="shared" si="58"/>
        <v>0</v>
      </c>
      <c r="L397" s="41">
        <f t="shared" si="59"/>
        <v>0</v>
      </c>
      <c r="M397" s="41"/>
      <c r="N397" s="41"/>
      <c r="O397" s="41"/>
      <c r="P397" s="41"/>
    </row>
    <row r="398" spans="2:16" ht="15" customHeight="1">
      <c r="B398" s="36">
        <v>1998</v>
      </c>
      <c r="C398" s="37"/>
      <c r="D398" s="37"/>
      <c r="E398" s="38"/>
      <c r="F398" s="38"/>
      <c r="G398" s="39"/>
      <c r="H398" s="39"/>
      <c r="I398" s="45"/>
      <c r="J398" s="40"/>
      <c r="K398" s="41"/>
      <c r="L398" s="41"/>
      <c r="M398" s="41"/>
      <c r="N398" s="41"/>
      <c r="O398" s="41"/>
      <c r="P398" s="41"/>
    </row>
    <row r="399" spans="2:16" ht="15" customHeight="1">
      <c r="B399" s="42" t="s">
        <v>72</v>
      </c>
      <c r="C399" s="39">
        <v>3.216864663405544</v>
      </c>
      <c r="D399" s="39">
        <v>90.640577684602846</v>
      </c>
      <c r="E399" s="45">
        <v>1157.3864430468204</v>
      </c>
      <c r="F399" s="45">
        <v>1251.2438853948288</v>
      </c>
      <c r="G399" s="39">
        <v>44.230142091777317</v>
      </c>
      <c r="H399" s="39">
        <v>128.51153039832286</v>
      </c>
      <c r="I399" s="45">
        <v>224.9638947123224</v>
      </c>
      <c r="J399" s="46">
        <f>((707913-19)/0.4293)/1000</f>
        <v>1648.9494525972514</v>
      </c>
      <c r="K399" s="41">
        <f t="shared" ref="K399:K410" si="60">J399-(F399+G399+H399+I399)</f>
        <v>0</v>
      </c>
      <c r="L399" s="41">
        <f t="shared" ref="L399:L410" si="61">F399-(C399+D399+E399)</f>
        <v>0</v>
      </c>
      <c r="M399" s="41"/>
      <c r="N399" s="41"/>
      <c r="O399" s="41"/>
      <c r="P399" s="41"/>
    </row>
    <row r="400" spans="2:16" ht="15" customHeight="1">
      <c r="B400" s="42" t="s">
        <v>74</v>
      </c>
      <c r="C400" s="39">
        <v>3.1236897274633124</v>
      </c>
      <c r="D400" s="39">
        <v>91.395294665734909</v>
      </c>
      <c r="E400" s="45">
        <v>1167.1045888655951</v>
      </c>
      <c r="F400" s="45">
        <v>1261.6235732587934</v>
      </c>
      <c r="G400" s="39">
        <v>44.230142091777317</v>
      </c>
      <c r="H400" s="39">
        <v>83.358956440717449</v>
      </c>
      <c r="I400" s="45">
        <v>215.90729093873748</v>
      </c>
      <c r="J400" s="46">
        <f>((689097-19)/0.4293)/1000</f>
        <v>1605.1199627300257</v>
      </c>
      <c r="K400" s="41">
        <f t="shared" si="60"/>
        <v>0</v>
      </c>
      <c r="L400" s="41">
        <f t="shared" si="61"/>
        <v>0</v>
      </c>
      <c r="M400" s="41"/>
      <c r="N400" s="41"/>
      <c r="O400" s="41"/>
      <c r="P400" s="41"/>
    </row>
    <row r="401" spans="2:16" ht="15" customHeight="1">
      <c r="B401" s="42" t="s">
        <v>75</v>
      </c>
      <c r="C401" s="39">
        <v>3.1889121826228743</v>
      </c>
      <c r="D401" s="39">
        <v>91.395294665734909</v>
      </c>
      <c r="E401" s="45">
        <v>1160.0046587467971</v>
      </c>
      <c r="F401" s="45">
        <v>1254.5888655951549</v>
      </c>
      <c r="G401" s="39">
        <v>44.230142091777317</v>
      </c>
      <c r="H401" s="39">
        <v>84.346610761705108</v>
      </c>
      <c r="I401" s="45">
        <v>218.18774749592359</v>
      </c>
      <c r="J401" s="46">
        <f>((687480-19)/0.4293)/1000</f>
        <v>1601.3533659445609</v>
      </c>
      <c r="K401" s="41">
        <f t="shared" si="60"/>
        <v>0</v>
      </c>
      <c r="L401" s="41">
        <f t="shared" si="61"/>
        <v>0</v>
      </c>
      <c r="M401" s="41"/>
      <c r="N401" s="41"/>
      <c r="O401" s="41"/>
      <c r="P401" s="41"/>
    </row>
    <row r="402" spans="2:16" ht="15" customHeight="1">
      <c r="B402" s="42" t="s">
        <v>22</v>
      </c>
      <c r="C402" s="39">
        <v>3.249475890985325</v>
      </c>
      <c r="D402" s="39">
        <v>91.413929652923358</v>
      </c>
      <c r="E402" s="45">
        <v>1178.1621243885395</v>
      </c>
      <c r="F402" s="45">
        <v>1272.8255299324483</v>
      </c>
      <c r="G402" s="39">
        <v>44.22781271837875</v>
      </c>
      <c r="H402" s="39">
        <v>98.970416957838339</v>
      </c>
      <c r="I402" s="45">
        <v>206.95085022129047</v>
      </c>
      <c r="J402" s="46">
        <f>((696762-19)/0.4293)/1000</f>
        <v>1622.9746098299556</v>
      </c>
      <c r="K402" s="41">
        <f t="shared" si="60"/>
        <v>0</v>
      </c>
      <c r="L402" s="41">
        <f t="shared" si="61"/>
        <v>0</v>
      </c>
      <c r="M402" s="41"/>
      <c r="N402" s="41"/>
      <c r="O402" s="41"/>
      <c r="P402" s="41"/>
    </row>
    <row r="403" spans="2:16" ht="15" customHeight="1">
      <c r="B403" s="42" t="s">
        <v>76</v>
      </c>
      <c r="C403" s="39">
        <v>2.9419986023759606</v>
      </c>
      <c r="D403" s="39">
        <v>92.147682273468433</v>
      </c>
      <c r="E403" s="45">
        <v>1184.8124854414164</v>
      </c>
      <c r="F403" s="45">
        <v>1279.9021663172605</v>
      </c>
      <c r="G403" s="39">
        <v>44.134637782436528</v>
      </c>
      <c r="H403" s="39">
        <v>82.911716748194735</v>
      </c>
      <c r="I403" s="45">
        <v>223.40088516189144</v>
      </c>
      <c r="J403" s="46">
        <f>((699928-19)/0.4293)/1000</f>
        <v>1630.3494060097833</v>
      </c>
      <c r="K403" s="41">
        <f t="shared" si="60"/>
        <v>0</v>
      </c>
      <c r="L403" s="41">
        <f t="shared" si="61"/>
        <v>0</v>
      </c>
      <c r="M403" s="41"/>
      <c r="N403" s="41"/>
      <c r="O403" s="41"/>
      <c r="P403" s="41"/>
    </row>
    <row r="404" spans="2:16" ht="15" customHeight="1">
      <c r="B404" s="47" t="s">
        <v>77</v>
      </c>
      <c r="C404" s="39">
        <v>3.158630328441649</v>
      </c>
      <c r="D404" s="39">
        <v>92.156068017703234</v>
      </c>
      <c r="E404" s="45">
        <v>1228.8108261821571</v>
      </c>
      <c r="F404" s="45">
        <v>1324.1254288376426</v>
      </c>
      <c r="G404" s="39">
        <v>44.134999767062652</v>
      </c>
      <c r="H404" s="39">
        <v>73.674414977870953</v>
      </c>
      <c r="I404" s="45">
        <v>217.86718658280921</v>
      </c>
      <c r="J404" s="46">
        <v>1659.8043595387842</v>
      </c>
      <c r="K404" s="41">
        <f t="shared" si="60"/>
        <v>2.3293733986520238E-3</v>
      </c>
      <c r="L404" s="41">
        <f t="shared" si="61"/>
        <v>-9.5690659463798511E-5</v>
      </c>
      <c r="M404" s="41"/>
      <c r="N404" s="41"/>
      <c r="O404" s="41"/>
      <c r="P404" s="41"/>
    </row>
    <row r="405" spans="2:16" ht="15" customHeight="1">
      <c r="B405" s="42" t="s">
        <v>78</v>
      </c>
      <c r="C405" s="39">
        <v>3.158630328441649</v>
      </c>
      <c r="D405" s="39">
        <v>92.156999767062658</v>
      </c>
      <c r="E405" s="45">
        <v>1248.7817377125552</v>
      </c>
      <c r="F405" s="45">
        <v>1344.0973678080595</v>
      </c>
      <c r="G405" s="39">
        <v>44.134637782436528</v>
      </c>
      <c r="H405" s="39">
        <v>98.252969951083159</v>
      </c>
      <c r="I405" s="45">
        <v>257.31190309806658</v>
      </c>
      <c r="J405" s="46">
        <f>((748631-19)/0.4293)/1000</f>
        <v>1743.7968786396459</v>
      </c>
      <c r="K405" s="41">
        <f t="shared" si="60"/>
        <v>0</v>
      </c>
      <c r="L405" s="41">
        <f t="shared" si="61"/>
        <v>0</v>
      </c>
      <c r="M405" s="41"/>
      <c r="N405" s="41"/>
      <c r="O405" s="41"/>
      <c r="P405" s="41"/>
    </row>
    <row r="406" spans="2:16" ht="15" customHeight="1">
      <c r="B406" s="42" t="s">
        <v>17</v>
      </c>
      <c r="C406" s="39">
        <v>3.4920965059399021</v>
      </c>
      <c r="D406" s="39">
        <v>92.920986955508965</v>
      </c>
      <c r="E406" s="45">
        <v>1248.9341177265317</v>
      </c>
      <c r="F406" s="45">
        <v>1345.3472011879805</v>
      </c>
      <c r="G406" s="39">
        <v>44.134999743768923</v>
      </c>
      <c r="H406" s="39">
        <v>134.76066808758443</v>
      </c>
      <c r="I406" s="45">
        <v>208.89547521546703</v>
      </c>
      <c r="J406" s="46">
        <v>1733.1383442348006</v>
      </c>
      <c r="K406" s="41">
        <f t="shared" si="60"/>
        <v>0</v>
      </c>
      <c r="L406" s="41">
        <f t="shared" si="61"/>
        <v>0</v>
      </c>
      <c r="M406" s="41"/>
      <c r="N406" s="41"/>
      <c r="O406" s="41"/>
      <c r="P406" s="41"/>
    </row>
    <row r="407" spans="2:16" ht="15" customHeight="1">
      <c r="B407" s="42" t="s">
        <v>18</v>
      </c>
      <c r="C407" s="39">
        <v>3.5985790822268804</v>
      </c>
      <c r="D407" s="39">
        <v>92.920987654320996</v>
      </c>
      <c r="E407" s="45">
        <v>1304.8932657815049</v>
      </c>
      <c r="F407" s="45">
        <v>1401.4127649662241</v>
      </c>
      <c r="G407" s="39">
        <v>44.134998835313297</v>
      </c>
      <c r="H407" s="39">
        <v>62.522450500815275</v>
      </c>
      <c r="I407" s="45">
        <v>230.9378430002329</v>
      </c>
      <c r="J407" s="46">
        <f>((746575.188-19)/0.4293)/1000</f>
        <v>1739.0081248544141</v>
      </c>
      <c r="K407" s="41">
        <f t="shared" si="60"/>
        <v>6.7551828351497534E-5</v>
      </c>
      <c r="L407" s="41">
        <f t="shared" si="61"/>
        <v>-6.7551828578871209E-5</v>
      </c>
      <c r="M407" s="41"/>
      <c r="N407" s="41"/>
      <c r="O407" s="41"/>
      <c r="P407" s="41"/>
    </row>
    <row r="408" spans="2:16" ht="15" customHeight="1">
      <c r="B408" s="42" t="s">
        <v>7</v>
      </c>
      <c r="C408" s="39">
        <v>3.5621942697414393</v>
      </c>
      <c r="D408" s="39">
        <v>92.927631027253668</v>
      </c>
      <c r="E408" s="45">
        <v>1304.8469275564873</v>
      </c>
      <c r="F408" s="45">
        <v>1401.3368273934311</v>
      </c>
      <c r="G408" s="39">
        <v>44.12835779175402</v>
      </c>
      <c r="H408" s="39">
        <v>47.097486606102962</v>
      </c>
      <c r="I408" s="45">
        <v>201.55818075937572</v>
      </c>
      <c r="J408" s="46">
        <f>((727305.045-19)/0.4293)/1000</f>
        <v>1694.1207663638481</v>
      </c>
      <c r="K408" s="41">
        <f t="shared" si="60"/>
        <v>-8.6186815906330594E-5</v>
      </c>
      <c r="L408" s="41">
        <f t="shared" si="61"/>
        <v>7.4539948627716512E-5</v>
      </c>
      <c r="M408" s="41"/>
      <c r="N408" s="41"/>
      <c r="O408" s="41"/>
      <c r="P408" s="41"/>
    </row>
    <row r="409" spans="2:16" ht="15" customHeight="1">
      <c r="B409" s="42" t="s">
        <v>6</v>
      </c>
      <c r="C409" s="39">
        <v>2.9988353133007224</v>
      </c>
      <c r="D409" s="39">
        <v>93.656489634288377</v>
      </c>
      <c r="E409" s="45">
        <v>1287.9014791521081</v>
      </c>
      <c r="F409" s="45">
        <v>1384.5567202422546</v>
      </c>
      <c r="G409" s="39">
        <v>44.128355462380618</v>
      </c>
      <c r="H409" s="39">
        <v>70.652292103424173</v>
      </c>
      <c r="I409" s="45">
        <v>205.97588865595154</v>
      </c>
      <c r="J409" s="46">
        <f>((732110.014-19)/0.4293)/1000</f>
        <v>1705.3133333333333</v>
      </c>
      <c r="K409" s="41">
        <f t="shared" si="60"/>
        <v>7.6869322356287739E-5</v>
      </c>
      <c r="L409" s="41">
        <f t="shared" si="61"/>
        <v>-8.3857442632506718E-5</v>
      </c>
      <c r="M409" s="41"/>
      <c r="N409" s="41"/>
      <c r="O409" s="41"/>
      <c r="P409" s="41"/>
    </row>
    <row r="410" spans="2:16" ht="15" customHeight="1">
      <c r="B410" s="42" t="s">
        <v>5</v>
      </c>
      <c r="C410" s="39">
        <v>1.6032145352900069</v>
      </c>
      <c r="D410" s="39">
        <v>94.173859771721411</v>
      </c>
      <c r="E410" s="45">
        <v>1394.9575355229442</v>
      </c>
      <c r="F410" s="45">
        <v>1490.7346168180759</v>
      </c>
      <c r="G410" s="39">
        <v>44.459389704169581</v>
      </c>
      <c r="H410" s="39">
        <v>56.655686000465877</v>
      </c>
      <c r="I410" s="45">
        <f>((50695.861-19067.4-19)/0.4293)/1000</f>
        <v>73.63023759608663</v>
      </c>
      <c r="J410" s="46">
        <f>((715009.517-19)/0.4293)/1000</f>
        <v>1665.4798905194502</v>
      </c>
      <c r="K410" s="41">
        <f t="shared" si="60"/>
        <v>-3.959934770136897E-5</v>
      </c>
      <c r="L410" s="41">
        <f t="shared" si="61"/>
        <v>6.9881202762189787E-6</v>
      </c>
      <c r="M410" s="41"/>
      <c r="N410" s="41"/>
      <c r="O410" s="41"/>
      <c r="P410" s="41"/>
    </row>
    <row r="411" spans="2:16" ht="15" customHeight="1">
      <c r="B411" s="36">
        <v>1999</v>
      </c>
      <c r="C411" s="37"/>
      <c r="D411" s="37"/>
      <c r="E411" s="38"/>
      <c r="F411" s="38"/>
      <c r="G411" s="39"/>
      <c r="H411" s="39"/>
      <c r="I411" s="45"/>
      <c r="J411" s="40"/>
      <c r="K411" s="41"/>
      <c r="L411" s="41"/>
      <c r="M411" s="41"/>
      <c r="N411" s="41"/>
      <c r="O411" s="41"/>
      <c r="P411" s="41"/>
    </row>
    <row r="412" spans="2:16" ht="15" customHeight="1">
      <c r="B412" s="42" t="s">
        <v>72</v>
      </c>
      <c r="C412" s="39">
        <v>1.5996040065222454</v>
      </c>
      <c r="D412" s="39">
        <v>94.173862101094798</v>
      </c>
      <c r="E412" s="45">
        <v>1414.3890356394129</v>
      </c>
      <c r="F412" s="45">
        <v>1510.1624970882833</v>
      </c>
      <c r="G412" s="39">
        <v>44.459392033542983</v>
      </c>
      <c r="H412" s="39">
        <v>32.991747030048913</v>
      </c>
      <c r="I412" s="45">
        <v>66.657838341486126</v>
      </c>
      <c r="J412" s="46">
        <f>((710197.749-19)/0.4293)/1000</f>
        <v>1654.271486140228</v>
      </c>
      <c r="K412" s="41">
        <f t="shared" ref="K412:K423" si="62">J412-(F412+G412+H412+I412)</f>
        <v>1.1646866596493055E-5</v>
      </c>
      <c r="L412" s="41">
        <f t="shared" ref="L412:L423" si="63">F412-(C412+D412+E412)</f>
        <v>-4.6587465476477519E-6</v>
      </c>
      <c r="M412" s="41"/>
      <c r="N412" s="41"/>
      <c r="O412" s="41"/>
      <c r="P412" s="41"/>
    </row>
    <row r="413" spans="2:16" ht="15" customHeight="1">
      <c r="B413" s="42" t="s">
        <v>74</v>
      </c>
      <c r="C413" s="39">
        <v>1.6491264849755416</v>
      </c>
      <c r="D413" s="39">
        <v>94.859548101560677</v>
      </c>
      <c r="E413" s="45">
        <v>1401.7389284882365</v>
      </c>
      <c r="F413" s="45">
        <v>1498.2476007453993</v>
      </c>
      <c r="G413" s="39">
        <v>76.526072676450028</v>
      </c>
      <c r="H413" s="39">
        <v>36.584761239226644</v>
      </c>
      <c r="I413" s="45">
        <v>68.357209410668531</v>
      </c>
      <c r="J413" s="46">
        <f>((721120.926-19)/0.4293)/1000</f>
        <v>1679.7156440717445</v>
      </c>
      <c r="K413" s="41">
        <f t="shared" si="62"/>
        <v>0</v>
      </c>
      <c r="L413" s="41">
        <f t="shared" si="63"/>
        <v>-2.3293735011975514E-6</v>
      </c>
      <c r="M413" s="41"/>
      <c r="N413" s="41"/>
      <c r="O413" s="41"/>
      <c r="P413" s="41"/>
    </row>
    <row r="414" spans="2:16" ht="15" customHeight="1">
      <c r="B414" s="42" t="s">
        <v>75</v>
      </c>
      <c r="C414" s="39">
        <v>1.6297460982995573</v>
      </c>
      <c r="D414" s="39">
        <v>76.018071278826</v>
      </c>
      <c r="E414" s="45">
        <v>1406.6026461681804</v>
      </c>
      <c r="F414" s="45">
        <v>1484.2504588865593</v>
      </c>
      <c r="G414" s="39">
        <v>76.526105287677609</v>
      </c>
      <c r="H414" s="39">
        <v>18.823305380852553</v>
      </c>
      <c r="I414" s="45">
        <v>62.27614721639879</v>
      </c>
      <c r="J414" s="46">
        <f>((704876.373-19)/0.4293)/1000</f>
        <v>1641.8760144421151</v>
      </c>
      <c r="K414" s="41">
        <f t="shared" si="62"/>
        <v>-2.3293732738238759E-6</v>
      </c>
      <c r="L414" s="41">
        <f t="shared" si="63"/>
        <v>-4.6587467750214273E-6</v>
      </c>
      <c r="M414" s="41"/>
      <c r="N414" s="41"/>
      <c r="O414" s="41"/>
      <c r="P414" s="41"/>
    </row>
    <row r="415" spans="2:16" ht="15" customHeight="1">
      <c r="B415" s="42" t="s">
        <v>22</v>
      </c>
      <c r="C415" s="39">
        <v>1.6863265781504777</v>
      </c>
      <c r="D415" s="39">
        <v>77.748688562776621</v>
      </c>
      <c r="E415" s="45">
        <v>1438.9504425809457</v>
      </c>
      <c r="F415" s="45">
        <v>1518.3854530631259</v>
      </c>
      <c r="G415" s="39">
        <v>76.525303983228511</v>
      </c>
      <c r="H415" s="39">
        <v>18.464966224085721</v>
      </c>
      <c r="I415" s="45">
        <v>61.856137898905196</v>
      </c>
      <c r="J415" s="46">
        <f>((719196.036-19)/0.4293)/1000</f>
        <v>1675.2318565105984</v>
      </c>
      <c r="K415" s="41">
        <f t="shared" si="62"/>
        <v>-4.6587467750214273E-6</v>
      </c>
      <c r="L415" s="41">
        <f t="shared" si="63"/>
        <v>-4.6587470023951028E-6</v>
      </c>
      <c r="M415" s="41"/>
      <c r="N415" s="41"/>
      <c r="O415" s="41"/>
      <c r="P415" s="41"/>
    </row>
    <row r="416" spans="2:16" ht="15" customHeight="1">
      <c r="B416" s="42" t="s">
        <v>76</v>
      </c>
      <c r="C416" s="39">
        <v>1.3923130677847659</v>
      </c>
      <c r="D416" s="39">
        <v>78.411248544141614</v>
      </c>
      <c r="E416" s="45">
        <v>1439.1117447006757</v>
      </c>
      <c r="F416" s="45">
        <v>1518.9153109713486</v>
      </c>
      <c r="G416" s="39">
        <v>78.011150710458878</v>
      </c>
      <c r="H416" s="39">
        <v>14.454728627999067</v>
      </c>
      <c r="I416" s="45">
        <v>64.338900535755883</v>
      </c>
      <c r="J416" s="46">
        <f>((719405.632-19)/0.4293)/1000</f>
        <v>1675.7200838574422</v>
      </c>
      <c r="K416" s="41">
        <f t="shared" si="62"/>
        <v>-6.9881200488453032E-6</v>
      </c>
      <c r="L416" s="41">
        <f t="shared" si="63"/>
        <v>4.6587465476477519E-6</v>
      </c>
      <c r="M416" s="41"/>
      <c r="N416" s="41"/>
      <c r="O416" s="41"/>
      <c r="P416" s="41"/>
    </row>
    <row r="417" spans="2:16" ht="15" customHeight="1">
      <c r="B417" s="42" t="s">
        <v>77</v>
      </c>
      <c r="C417" s="39">
        <v>1.5607500582343348</v>
      </c>
      <c r="D417" s="39">
        <v>78.629221989284886</v>
      </c>
      <c r="E417" s="45">
        <v>1517.1902608898206</v>
      </c>
      <c r="F417" s="45">
        <v>1597.3802259492197</v>
      </c>
      <c r="G417" s="39">
        <v>78.011150710458878</v>
      </c>
      <c r="H417" s="39">
        <v>16.365168879571396</v>
      </c>
      <c r="I417" s="45">
        <v>66.168157465641755</v>
      </c>
      <c r="J417" s="46">
        <f>((754696.072-19)/0.4293)/1000</f>
        <v>1757.9246960167716</v>
      </c>
      <c r="K417" s="41">
        <f t="shared" si="62"/>
        <v>-6.9881202762189787E-6</v>
      </c>
      <c r="L417" s="41">
        <f t="shared" si="63"/>
        <v>-6.9881200488453032E-6</v>
      </c>
      <c r="M417" s="41"/>
      <c r="N417" s="41"/>
      <c r="O417" s="41"/>
      <c r="P417" s="41"/>
    </row>
    <row r="418" spans="2:16" ht="15" customHeight="1">
      <c r="B418" s="42" t="s">
        <v>78</v>
      </c>
      <c r="C418" s="39">
        <v>1.1914511996273003</v>
      </c>
      <c r="D418" s="39">
        <v>78.693529000698803</v>
      </c>
      <c r="E418" s="45">
        <v>1526.9737782436523</v>
      </c>
      <c r="F418" s="45">
        <v>1606.8587584439783</v>
      </c>
      <c r="G418" s="39">
        <v>78.011150710458878</v>
      </c>
      <c r="H418" s="39">
        <v>14.413421849522477</v>
      </c>
      <c r="I418" s="45">
        <v>64.265956207780107</v>
      </c>
      <c r="J418" s="46">
        <f>((757110.709-19)/0.4293)/1000</f>
        <v>1763.5492872117402</v>
      </c>
      <c r="K418" s="41">
        <f t="shared" si="62"/>
        <v>0</v>
      </c>
      <c r="L418" s="41">
        <f t="shared" si="63"/>
        <v>0</v>
      </c>
      <c r="M418" s="41"/>
      <c r="N418" s="41"/>
      <c r="O418" s="41"/>
      <c r="P418" s="41"/>
    </row>
    <row r="419" spans="2:16" ht="15" customHeight="1">
      <c r="B419" s="42" t="s">
        <v>17</v>
      </c>
      <c r="C419" s="39">
        <v>1.4633589564407175</v>
      </c>
      <c r="D419" s="39">
        <v>80.064798509201026</v>
      </c>
      <c r="E419" s="45">
        <v>1533.217386443047</v>
      </c>
      <c r="F419" s="45">
        <v>1614.7455439086884</v>
      </c>
      <c r="G419" s="39">
        <v>78.011150710458878</v>
      </c>
      <c r="H419" s="39">
        <v>36.520838574423486</v>
      </c>
      <c r="I419" s="45">
        <v>107.56813417190774</v>
      </c>
      <c r="J419" s="46">
        <f>((788577.269-19.4)/0.4293)/1000</f>
        <v>1836.84572327044</v>
      </c>
      <c r="K419" s="41">
        <f t="shared" si="62"/>
        <v>5.5904961300257128E-5</v>
      </c>
      <c r="L419" s="41">
        <f t="shared" si="63"/>
        <v>0</v>
      </c>
      <c r="M419" s="41"/>
      <c r="N419" s="41"/>
      <c r="O419" s="41"/>
      <c r="P419" s="41"/>
    </row>
    <row r="420" spans="2:16" ht="15" customHeight="1">
      <c r="B420" s="42" t="s">
        <v>18</v>
      </c>
      <c r="C420" s="39">
        <v>1.6563941299790357</v>
      </c>
      <c r="D420" s="39">
        <v>80.230950384346613</v>
      </c>
      <c r="E420" s="45">
        <v>1538.2079990682507</v>
      </c>
      <c r="F420" s="45">
        <v>1620.0953389238293</v>
      </c>
      <c r="G420" s="39">
        <v>78.011150710458878</v>
      </c>
      <c r="H420" s="39">
        <v>37.557435359888188</v>
      </c>
      <c r="I420" s="45">
        <v>150.27038900535754</v>
      </c>
      <c r="J420" s="46">
        <f>((809650.602-19)/0.4293)/1000</f>
        <v>1885.9343163289075</v>
      </c>
      <c r="K420" s="41">
        <f t="shared" si="62"/>
        <v>2.3293735011975514E-6</v>
      </c>
      <c r="L420" s="41">
        <f t="shared" si="63"/>
        <v>-4.6587470023951028E-6</v>
      </c>
      <c r="M420" s="41"/>
      <c r="N420" s="41"/>
      <c r="O420" s="41"/>
      <c r="P420" s="41"/>
    </row>
    <row r="421" spans="2:16" ht="15" customHeight="1">
      <c r="B421" s="42" t="s">
        <v>7</v>
      </c>
      <c r="C421" s="39">
        <v>1.6794782203587235</v>
      </c>
      <c r="D421" s="39">
        <v>80.891013277428371</v>
      </c>
      <c r="E421" s="45">
        <v>1595.7937153505707</v>
      </c>
      <c r="F421" s="45">
        <v>1678.3642045189843</v>
      </c>
      <c r="G421" s="39">
        <v>78.011150710458878</v>
      </c>
      <c r="H421" s="39">
        <v>21.252746331236896</v>
      </c>
      <c r="I421" s="45">
        <v>69.366988120195657</v>
      </c>
      <c r="J421" s="46">
        <f>((792933.992-19)/0.4293)/1000</f>
        <v>1846.9950896808757</v>
      </c>
      <c r="K421" s="41">
        <f t="shared" si="62"/>
        <v>0</v>
      </c>
      <c r="L421" s="41">
        <f t="shared" si="63"/>
        <v>-2.3293735011975514E-6</v>
      </c>
      <c r="M421" s="41"/>
      <c r="N421" s="41"/>
      <c r="O421" s="41"/>
      <c r="P421" s="41"/>
    </row>
    <row r="422" spans="2:16" ht="15" customHeight="1">
      <c r="B422" s="42" t="s">
        <v>6</v>
      </c>
      <c r="C422" s="39">
        <v>1.6312834847426041</v>
      </c>
      <c r="D422" s="39">
        <v>82.829003028185411</v>
      </c>
      <c r="E422" s="45">
        <v>1646.0069741439552</v>
      </c>
      <c r="F422" s="45">
        <v>1730.4672583275101</v>
      </c>
      <c r="G422" s="39">
        <v>78.011150710458878</v>
      </c>
      <c r="H422" s="39">
        <v>14.306985790822267</v>
      </c>
      <c r="I422" s="45">
        <v>70.950754716981123</v>
      </c>
      <c r="J422" s="46">
        <f>((812999.928-19)/0.4293)/1000</f>
        <v>1893.7361472163986</v>
      </c>
      <c r="K422" s="41">
        <f t="shared" si="62"/>
        <v>-2.3293735011975514E-6</v>
      </c>
      <c r="L422" s="41">
        <f t="shared" si="63"/>
        <v>-2.3293730464502005E-6</v>
      </c>
      <c r="M422" s="41"/>
      <c r="N422" s="41"/>
      <c r="O422" s="41"/>
      <c r="P422" s="41"/>
    </row>
    <row r="423" spans="2:16" ht="15" customHeight="1">
      <c r="B423" s="42" t="s">
        <v>5</v>
      </c>
      <c r="C423" s="39">
        <v>1.7176356860004658</v>
      </c>
      <c r="D423" s="39">
        <v>82.73302119729793</v>
      </c>
      <c r="E423" s="45">
        <v>1640.0314069415326</v>
      </c>
      <c r="F423" s="45">
        <v>1724.4820638248311</v>
      </c>
      <c r="G423" s="39">
        <v>81.424136967155818</v>
      </c>
      <c r="H423" s="39">
        <v>14.33221057535523</v>
      </c>
      <c r="I423" s="45">
        <v>86.455173538318178</v>
      </c>
      <c r="J423" s="46">
        <f>((818562.556-19)/0.4293)/1000</f>
        <v>1906.6935849056601</v>
      </c>
      <c r="K423" s="41">
        <f t="shared" si="62"/>
        <v>0</v>
      </c>
      <c r="L423" s="41">
        <f t="shared" si="63"/>
        <v>0</v>
      </c>
      <c r="M423" s="41"/>
      <c r="N423" s="41"/>
      <c r="O423" s="41"/>
      <c r="P423" s="41"/>
    </row>
    <row r="424" spans="2:16" ht="15" customHeight="1">
      <c r="B424" s="36">
        <v>2000</v>
      </c>
      <c r="C424" s="37"/>
      <c r="D424" s="37"/>
      <c r="E424" s="38"/>
      <c r="F424" s="38"/>
      <c r="G424" s="37"/>
      <c r="H424" s="39"/>
      <c r="I424" s="37"/>
      <c r="J424" s="40"/>
      <c r="K424" s="41"/>
      <c r="L424" s="41"/>
      <c r="M424" s="41"/>
      <c r="N424" s="41"/>
      <c r="O424" s="41"/>
      <c r="P424" s="41"/>
    </row>
    <row r="425" spans="2:16" ht="15" customHeight="1">
      <c r="B425" s="47" t="s">
        <v>19</v>
      </c>
      <c r="C425" s="39">
        <v>1.7411833216864663</v>
      </c>
      <c r="D425" s="39">
        <v>82.592010249242961</v>
      </c>
      <c r="E425" s="45">
        <v>1622.1419263918003</v>
      </c>
      <c r="F425" s="45">
        <v>1706.4751292802237</v>
      </c>
      <c r="G425" s="39">
        <v>81.424136967155818</v>
      </c>
      <c r="H425" s="39">
        <v>13.697076636384811</v>
      </c>
      <c r="I425" s="45">
        <v>89.556063358956436</v>
      </c>
      <c r="J425" s="46">
        <v>1891.1966666666667</v>
      </c>
      <c r="K425" s="41">
        <f t="shared" ref="K425:K436" si="64">J425-(F425+G425+H425+I425)</f>
        <v>4.4260423946070659E-2</v>
      </c>
      <c r="L425" s="41">
        <f t="shared" ref="L425:L436" si="65">F425-(C425+D425+E425)</f>
        <v>9.3174940047902055E-6</v>
      </c>
      <c r="M425" s="41"/>
      <c r="N425" s="41"/>
      <c r="O425" s="41"/>
      <c r="P425" s="41"/>
    </row>
    <row r="426" spans="2:16" ht="15" customHeight="1">
      <c r="B426" s="47" t="s">
        <v>20</v>
      </c>
      <c r="C426" s="39">
        <v>1.6375262054507336</v>
      </c>
      <c r="D426" s="39">
        <v>83.15462147682274</v>
      </c>
      <c r="E426" s="45">
        <v>1582.6077288609363</v>
      </c>
      <c r="F426" s="45">
        <v>1667.3998672257164</v>
      </c>
      <c r="G426" s="39">
        <v>81.42400652224552</v>
      </c>
      <c r="H426" s="39">
        <v>20.393368273934311</v>
      </c>
      <c r="I426" s="45">
        <v>85.458131842534343</v>
      </c>
      <c r="J426" s="46">
        <v>1854.7196342883763</v>
      </c>
      <c r="K426" s="41">
        <f t="shared" si="64"/>
        <v>4.4260423945615912E-2</v>
      </c>
      <c r="L426" s="41">
        <f t="shared" si="65"/>
        <v>-9.3174933226691792E-6</v>
      </c>
      <c r="M426" s="41"/>
      <c r="N426" s="41"/>
      <c r="O426" s="41"/>
      <c r="P426" s="41"/>
    </row>
    <row r="427" spans="2:16" ht="15" customHeight="1">
      <c r="B427" s="47" t="s">
        <v>21</v>
      </c>
      <c r="C427" s="39">
        <v>1.7313999534125319</v>
      </c>
      <c r="D427" s="39">
        <v>84.248753785231756</v>
      </c>
      <c r="E427" s="45">
        <v>1565.3921406941533</v>
      </c>
      <c r="F427" s="45">
        <v>1651.3722967621709</v>
      </c>
      <c r="G427" s="39">
        <v>81.423102725366874</v>
      </c>
      <c r="H427" s="39">
        <v>18.304873049149776</v>
      </c>
      <c r="I427" s="45">
        <v>88.746259026321923</v>
      </c>
      <c r="J427" s="46">
        <v>1839.8907873282085</v>
      </c>
      <c r="K427" s="41">
        <f t="shared" si="64"/>
        <v>4.4255765199068264E-2</v>
      </c>
      <c r="L427" s="41">
        <f t="shared" si="65"/>
        <v>2.3293732738238759E-6</v>
      </c>
      <c r="M427" s="41"/>
      <c r="N427" s="41"/>
      <c r="O427" s="41"/>
      <c r="P427" s="41"/>
    </row>
    <row r="428" spans="2:16" ht="15" customHeight="1">
      <c r="B428" s="47" t="s">
        <v>22</v>
      </c>
      <c r="C428" s="39">
        <v>1.7655019799673888</v>
      </c>
      <c r="D428" s="39">
        <v>85.008315863032834</v>
      </c>
      <c r="E428" s="45">
        <v>1543.2722129047288</v>
      </c>
      <c r="F428" s="45">
        <v>1630.0460214302352</v>
      </c>
      <c r="G428" s="39">
        <v>81.423102725366874</v>
      </c>
      <c r="H428" s="39">
        <v>22.147526205450738</v>
      </c>
      <c r="I428" s="45">
        <v>115.70075005823433</v>
      </c>
      <c r="J428" s="46">
        <v>1849.3616585138595</v>
      </c>
      <c r="K428" s="41">
        <f t="shared" si="64"/>
        <v>4.4258094572569462E-2</v>
      </c>
      <c r="L428" s="41">
        <f t="shared" si="65"/>
        <v>-9.3174937774165301E-6</v>
      </c>
      <c r="M428" s="41"/>
      <c r="N428" s="41"/>
      <c r="O428" s="41"/>
      <c r="P428" s="41"/>
    </row>
    <row r="429" spans="2:16" ht="15" customHeight="1">
      <c r="B429" s="47" t="s">
        <v>23</v>
      </c>
      <c r="C429" s="39">
        <v>1.663801537386443</v>
      </c>
      <c r="D429" s="39">
        <v>85.592399254600522</v>
      </c>
      <c r="E429" s="45">
        <v>1570.69488003727</v>
      </c>
      <c r="F429" s="45">
        <v>1657.9510784998836</v>
      </c>
      <c r="G429" s="39">
        <v>83.073743303051472</v>
      </c>
      <c r="H429" s="39">
        <v>27.386585138597717</v>
      </c>
      <c r="I429" s="45">
        <v>79.987002096436044</v>
      </c>
      <c r="J429" s="46">
        <v>1848.4426671325414</v>
      </c>
      <c r="K429" s="41">
        <f t="shared" si="64"/>
        <v>4.4258094572569462E-2</v>
      </c>
      <c r="L429" s="41">
        <f t="shared" si="65"/>
        <v>-2.3293732738238759E-6</v>
      </c>
      <c r="M429" s="41"/>
      <c r="N429" s="41"/>
      <c r="O429" s="41"/>
      <c r="P429" s="41"/>
    </row>
    <row r="430" spans="2:16" ht="15" customHeight="1">
      <c r="B430" s="47" t="s">
        <v>24</v>
      </c>
      <c r="C430" s="39">
        <v>1.7381318425343582</v>
      </c>
      <c r="D430" s="39">
        <v>85.182692755648731</v>
      </c>
      <c r="E430" s="45">
        <v>1551.5499836943861</v>
      </c>
      <c r="F430" s="45">
        <v>1638.4708082925695</v>
      </c>
      <c r="G430" s="39">
        <v>83.073743303051472</v>
      </c>
      <c r="H430" s="39">
        <v>15.477262986256697</v>
      </c>
      <c r="I430" s="45">
        <v>86.031013277428372</v>
      </c>
      <c r="J430" s="46">
        <v>1823.0970882832517</v>
      </c>
      <c r="K430" s="41">
        <f t="shared" si="64"/>
        <v>4.4260423945615912E-2</v>
      </c>
      <c r="L430" s="41">
        <f t="shared" si="65"/>
        <v>0</v>
      </c>
      <c r="M430" s="41"/>
      <c r="N430" s="41"/>
      <c r="O430" s="41"/>
      <c r="P430" s="41"/>
    </row>
    <row r="431" spans="2:16" ht="15" customHeight="1">
      <c r="B431" s="47" t="s">
        <v>25</v>
      </c>
      <c r="C431" s="39">
        <v>1.4716748194735614</v>
      </c>
      <c r="D431" s="39">
        <v>85.485646401118089</v>
      </c>
      <c r="E431" s="45">
        <v>1510.2013533659444</v>
      </c>
      <c r="F431" s="45">
        <v>1597.1586629396693</v>
      </c>
      <c r="G431" s="39">
        <v>83.073743303051472</v>
      </c>
      <c r="H431" s="39">
        <v>18.642427207081294</v>
      </c>
      <c r="I431" s="45">
        <v>101.16291404612159</v>
      </c>
      <c r="J431" s="46">
        <v>1800.0820055904958</v>
      </c>
      <c r="K431" s="41">
        <f t="shared" si="64"/>
        <v>4.4258094572114715E-2</v>
      </c>
      <c r="L431" s="41">
        <f t="shared" si="65"/>
        <v>-1.1646866823866731E-5</v>
      </c>
      <c r="M431" s="41"/>
      <c r="N431" s="41"/>
      <c r="O431" s="41"/>
      <c r="P431" s="41"/>
    </row>
    <row r="432" spans="2:16" ht="15" customHeight="1">
      <c r="B432" s="47" t="s">
        <v>26</v>
      </c>
      <c r="C432" s="39">
        <v>1.7274167249010017</v>
      </c>
      <c r="D432" s="39">
        <v>87.694486373165617</v>
      </c>
      <c r="E432" s="45">
        <v>1509.4934614488702</v>
      </c>
      <c r="F432" s="45">
        <v>1598.9153738644304</v>
      </c>
      <c r="G432" s="39">
        <v>83.073743303051472</v>
      </c>
      <c r="H432" s="39">
        <v>13.656759841602609</v>
      </c>
      <c r="I432" s="45">
        <v>86.922049848590717</v>
      </c>
      <c r="J432" s="46">
        <v>1782.6121849522476</v>
      </c>
      <c r="K432" s="41">
        <f t="shared" si="64"/>
        <v>4.4258094572342088E-2</v>
      </c>
      <c r="L432" s="41">
        <f t="shared" si="65"/>
        <v>9.3174935500428546E-6</v>
      </c>
      <c r="M432" s="41"/>
      <c r="N432" s="41"/>
      <c r="O432" s="41"/>
      <c r="P432" s="41"/>
    </row>
    <row r="433" spans="2:16" ht="15" customHeight="1">
      <c r="B433" s="47" t="s">
        <v>27</v>
      </c>
      <c r="C433" s="39">
        <v>1.7209410668530163</v>
      </c>
      <c r="D433" s="39">
        <v>87.73359189378057</v>
      </c>
      <c r="E433" s="45">
        <v>1535.3406615420452</v>
      </c>
      <c r="F433" s="45">
        <v>1624.7952038201722</v>
      </c>
      <c r="G433" s="39">
        <v>83.073743303051472</v>
      </c>
      <c r="H433" s="39">
        <v>16.32698579082227</v>
      </c>
      <c r="I433" s="45">
        <v>101.00206382483111</v>
      </c>
      <c r="J433" s="46">
        <v>1825.2422548334498</v>
      </c>
      <c r="K433" s="41">
        <f t="shared" si="64"/>
        <v>4.4258094572796836E-2</v>
      </c>
      <c r="L433" s="41">
        <f t="shared" si="65"/>
        <v>9.3174935500428546E-6</v>
      </c>
      <c r="M433" s="41"/>
      <c r="N433" s="41"/>
      <c r="O433" s="41"/>
      <c r="P433" s="41"/>
    </row>
    <row r="434" spans="2:16" ht="15" customHeight="1">
      <c r="B434" s="47" t="s">
        <v>7</v>
      </c>
      <c r="C434" s="39">
        <v>1.6609364081062192</v>
      </c>
      <c r="D434" s="39">
        <v>88.609145119962733</v>
      </c>
      <c r="E434" s="45">
        <v>1516.6596645702305</v>
      </c>
      <c r="F434" s="45">
        <v>1606.9328138830651</v>
      </c>
      <c r="G434" s="39">
        <v>83.073743303051472</v>
      </c>
      <c r="H434" s="39">
        <v>15.919548101560679</v>
      </c>
      <c r="I434" s="45">
        <v>114.58267179128815</v>
      </c>
      <c r="J434" s="46">
        <v>1820.5499673887723</v>
      </c>
      <c r="K434" s="41">
        <f t="shared" si="64"/>
        <v>4.1190309806779624E-2</v>
      </c>
      <c r="L434" s="41">
        <f t="shared" si="65"/>
        <v>3.0677847657898383E-3</v>
      </c>
      <c r="M434" s="41"/>
      <c r="N434" s="41"/>
      <c r="O434" s="41"/>
      <c r="P434" s="41"/>
    </row>
    <row r="435" spans="2:16" ht="15" customHeight="1">
      <c r="B435" s="47" t="s">
        <v>6</v>
      </c>
      <c r="C435" s="39">
        <v>1.7129979035639413</v>
      </c>
      <c r="D435" s="39">
        <v>88.657097600745388</v>
      </c>
      <c r="E435" s="45">
        <v>1459.0987258327507</v>
      </c>
      <c r="F435" s="45">
        <v>1549.4688236664338</v>
      </c>
      <c r="G435" s="39">
        <v>83.07067784765897</v>
      </c>
      <c r="H435" s="39">
        <v>15.960682506405778</v>
      </c>
      <c r="I435" s="45">
        <v>128.1406126252038</v>
      </c>
      <c r="J435" s="46">
        <v>1776.6850547402748</v>
      </c>
      <c r="K435" s="41">
        <f t="shared" si="64"/>
        <v>4.4258094572342088E-2</v>
      </c>
      <c r="L435" s="41">
        <f t="shared" si="65"/>
        <v>2.3293737285712268E-6</v>
      </c>
      <c r="M435" s="41"/>
      <c r="N435" s="41"/>
      <c r="O435" s="41"/>
      <c r="P435" s="41"/>
    </row>
    <row r="436" spans="2:16" ht="15" customHeight="1">
      <c r="B436" s="47" t="s">
        <v>5</v>
      </c>
      <c r="C436" s="39">
        <v>1.0522082459818309</v>
      </c>
      <c r="D436" s="39">
        <v>86.048054973212203</v>
      </c>
      <c r="E436" s="45">
        <v>1413.3508455625438</v>
      </c>
      <c r="F436" s="45">
        <v>1500.4511087817375</v>
      </c>
      <c r="G436" s="39">
        <v>82.044772886093654</v>
      </c>
      <c r="H436" s="39">
        <v>21.37936641043559</v>
      </c>
      <c r="I436" s="45">
        <v>230.44535290006988</v>
      </c>
      <c r="J436" s="46">
        <v>1834.3648590729094</v>
      </c>
      <c r="K436" s="41">
        <f t="shared" si="64"/>
        <v>4.4258094573024209E-2</v>
      </c>
      <c r="L436" s="41">
        <f t="shared" si="65"/>
        <v>0</v>
      </c>
      <c r="M436" s="41"/>
      <c r="N436" s="41"/>
      <c r="O436" s="41"/>
      <c r="P436" s="41"/>
    </row>
    <row r="437" spans="2:16" ht="15" customHeight="1">
      <c r="B437" s="48">
        <v>2001</v>
      </c>
      <c r="C437" s="45"/>
      <c r="D437" s="45"/>
      <c r="E437" s="45"/>
      <c r="F437" s="45"/>
      <c r="G437" s="39"/>
      <c r="H437" s="39"/>
      <c r="I437" s="45"/>
      <c r="J437" s="46"/>
      <c r="K437" s="41"/>
      <c r="L437" s="41"/>
      <c r="M437" s="41"/>
      <c r="N437" s="41"/>
      <c r="O437" s="41"/>
      <c r="P437" s="41"/>
    </row>
    <row r="438" spans="2:16" ht="15" customHeight="1">
      <c r="B438" s="47" t="s">
        <v>16</v>
      </c>
      <c r="C438" s="39">
        <v>0.94654088050314467</v>
      </c>
      <c r="D438" s="39">
        <v>86.135022129047286</v>
      </c>
      <c r="E438" s="45">
        <v>1382.2839715816444</v>
      </c>
      <c r="F438" s="45">
        <v>1469.3655229443279</v>
      </c>
      <c r="G438" s="39">
        <v>82.044772886093654</v>
      </c>
      <c r="H438" s="39">
        <v>34.727896575821106</v>
      </c>
      <c r="I438" s="45">
        <v>199.60121360354066</v>
      </c>
      <c r="J438" s="46">
        <v>1785.7394060097834</v>
      </c>
      <c r="K438" s="41">
        <f t="shared" ref="K438:K449" si="66">J438-(F438+G438+H438+I438)</f>
        <v>0</v>
      </c>
      <c r="L438" s="41">
        <f t="shared" ref="L438:L449" si="67">F438-(C438+D438+E438)</f>
        <v>-1.1646866823866731E-5</v>
      </c>
      <c r="M438" s="41"/>
      <c r="N438" s="41"/>
      <c r="O438" s="41"/>
      <c r="P438" s="41"/>
    </row>
    <row r="439" spans="2:16" ht="15" customHeight="1">
      <c r="B439" s="47" t="s">
        <v>15</v>
      </c>
      <c r="C439" s="39">
        <v>1.2219426974143954</v>
      </c>
      <c r="D439" s="39">
        <v>87.006992778942461</v>
      </c>
      <c r="E439" s="45">
        <v>1371.6298439319824</v>
      </c>
      <c r="F439" s="45">
        <v>1459.8587724202189</v>
      </c>
      <c r="G439" s="39">
        <v>82.044772886093654</v>
      </c>
      <c r="H439" s="39">
        <v>37.629562077801069</v>
      </c>
      <c r="I439" s="45">
        <v>243.15079198695548</v>
      </c>
      <c r="J439" s="46">
        <v>1822.6838970416959</v>
      </c>
      <c r="K439" s="41">
        <f t="shared" si="66"/>
        <v>-2.3293730464502005E-6</v>
      </c>
      <c r="L439" s="41">
        <f t="shared" si="67"/>
        <v>-6.9881202762189787E-6</v>
      </c>
      <c r="M439" s="41"/>
      <c r="N439" s="41"/>
      <c r="O439" s="41"/>
      <c r="P439" s="41"/>
    </row>
    <row r="440" spans="2:16" ht="15" customHeight="1">
      <c r="B440" s="47" t="s">
        <v>14</v>
      </c>
      <c r="C440" s="39">
        <v>1.2214768227346842</v>
      </c>
      <c r="D440" s="39">
        <v>87.222921034241793</v>
      </c>
      <c r="E440" s="45">
        <v>1382.8464546936873</v>
      </c>
      <c r="F440" s="45">
        <v>1471.2908432331701</v>
      </c>
      <c r="G440" s="39">
        <v>82.044772886093654</v>
      </c>
      <c r="H440" s="39">
        <v>41.003449802003253</v>
      </c>
      <c r="I440" s="45">
        <v>222.62522245515956</v>
      </c>
      <c r="J440" s="46">
        <v>1816.9642907058001</v>
      </c>
      <c r="K440" s="41">
        <f t="shared" si="66"/>
        <v>2.3293737285712268E-6</v>
      </c>
      <c r="L440" s="41">
        <f t="shared" si="67"/>
        <v>-9.3174935500428546E-6</v>
      </c>
      <c r="M440" s="41"/>
      <c r="N440" s="41"/>
      <c r="O440" s="41"/>
      <c r="P440" s="41"/>
    </row>
    <row r="441" spans="2:16" ht="15" customHeight="1">
      <c r="B441" s="47" t="s">
        <v>13</v>
      </c>
      <c r="C441" s="39">
        <v>1.0138131842534357</v>
      </c>
      <c r="D441" s="39">
        <v>87.179447938504538</v>
      </c>
      <c r="E441" s="45">
        <v>1403.3040274866059</v>
      </c>
      <c r="F441" s="45">
        <v>1491.4972886093637</v>
      </c>
      <c r="G441" s="39">
        <v>82.044772886093654</v>
      </c>
      <c r="H441" s="39">
        <v>22.898052643838806</v>
      </c>
      <c r="I441" s="45">
        <v>205.30321453529001</v>
      </c>
      <c r="J441" s="46">
        <v>1801.7433310039601</v>
      </c>
      <c r="K441" s="41">
        <f t="shared" si="66"/>
        <v>2.3293739559449023E-6</v>
      </c>
      <c r="L441" s="41">
        <f t="shared" si="67"/>
        <v>0</v>
      </c>
      <c r="M441" s="41"/>
      <c r="N441" s="41"/>
      <c r="O441" s="41"/>
      <c r="P441" s="41"/>
    </row>
    <row r="442" spans="2:16" ht="15" customHeight="1">
      <c r="B442" s="47" t="s">
        <v>12</v>
      </c>
      <c r="C442" s="39">
        <v>1.2422082459818307</v>
      </c>
      <c r="D442" s="39">
        <v>89.30799673887725</v>
      </c>
      <c r="E442" s="45">
        <v>1431.0496296296296</v>
      </c>
      <c r="F442" s="45">
        <v>1521.5998346144888</v>
      </c>
      <c r="G442" s="39">
        <v>82.39401351036571</v>
      </c>
      <c r="H442" s="39">
        <v>95.648208711856498</v>
      </c>
      <c r="I442" s="45">
        <v>139.63333333333333</v>
      </c>
      <c r="J442" s="46">
        <v>1839.2753901700444</v>
      </c>
      <c r="K442" s="41">
        <f t="shared" si="66"/>
        <v>0</v>
      </c>
      <c r="L442" s="41">
        <f t="shared" si="67"/>
        <v>0</v>
      </c>
      <c r="M442" s="41"/>
      <c r="N442" s="41"/>
      <c r="O442" s="41"/>
      <c r="P442" s="41"/>
    </row>
    <row r="443" spans="2:16" ht="15" customHeight="1">
      <c r="B443" s="47" t="s">
        <v>11</v>
      </c>
      <c r="C443" s="39">
        <v>1.1392965292336361</v>
      </c>
      <c r="D443" s="39">
        <v>88.750118798043317</v>
      </c>
      <c r="E443" s="45">
        <v>1419.2028255299324</v>
      </c>
      <c r="F443" s="45">
        <v>1509.0922292103423</v>
      </c>
      <c r="G443" s="39">
        <v>82.39401351036571</v>
      </c>
      <c r="H443" s="39">
        <v>87.379876543209861</v>
      </c>
      <c r="I443" s="45">
        <v>105.28686699277894</v>
      </c>
      <c r="J443" s="46">
        <v>1784.1529862566967</v>
      </c>
      <c r="K443" s="41">
        <f t="shared" si="66"/>
        <v>0</v>
      </c>
      <c r="L443" s="41">
        <f t="shared" si="67"/>
        <v>-1.1646867051240406E-5</v>
      </c>
      <c r="M443" s="41"/>
      <c r="N443" s="41"/>
      <c r="O443" s="41"/>
      <c r="P443" s="41"/>
    </row>
    <row r="444" spans="2:16" ht="15" customHeight="1">
      <c r="B444" s="47" t="s">
        <v>8</v>
      </c>
      <c r="C444" s="39">
        <v>1.236873980899138</v>
      </c>
      <c r="D444" s="39">
        <v>88.068567435359881</v>
      </c>
      <c r="E444" s="45">
        <v>1484.016743535989</v>
      </c>
      <c r="F444" s="45">
        <v>1573.3221896109947</v>
      </c>
      <c r="G444" s="39">
        <v>82.39401351036571</v>
      </c>
      <c r="H444" s="39">
        <v>71.061667831353361</v>
      </c>
      <c r="I444" s="45">
        <v>109.41892848823666</v>
      </c>
      <c r="J444" s="46">
        <v>1836.1968017703236</v>
      </c>
      <c r="K444" s="41">
        <f t="shared" si="66"/>
        <v>2.3293732738238759E-6</v>
      </c>
      <c r="L444" s="41">
        <f t="shared" si="67"/>
        <v>4.6587465476477519E-6</v>
      </c>
      <c r="M444" s="41"/>
      <c r="N444" s="41"/>
      <c r="O444" s="41"/>
      <c r="P444" s="41"/>
    </row>
    <row r="445" spans="2:16" ht="15" customHeight="1">
      <c r="B445" s="47" t="s">
        <v>17</v>
      </c>
      <c r="C445" s="39">
        <v>1.2444444444444442</v>
      </c>
      <c r="D445" s="39">
        <v>88.136324248777072</v>
      </c>
      <c r="E445" s="45">
        <v>1513.0331423247146</v>
      </c>
      <c r="F445" s="45">
        <v>1602.413915676683</v>
      </c>
      <c r="G445" s="39">
        <v>82.39401351036571</v>
      </c>
      <c r="H445" s="39">
        <v>44.814612159329137</v>
      </c>
      <c r="I445" s="45">
        <v>94.796063358956431</v>
      </c>
      <c r="J445" s="46">
        <v>1824.4186023759607</v>
      </c>
      <c r="K445" s="41">
        <f t="shared" si="66"/>
        <v>-2.3293735011975514E-6</v>
      </c>
      <c r="L445" s="41">
        <f t="shared" si="67"/>
        <v>4.6587467750214273E-6</v>
      </c>
      <c r="M445" s="41"/>
      <c r="N445" s="41"/>
      <c r="O445" s="41"/>
      <c r="P445" s="41"/>
    </row>
    <row r="446" spans="2:16" ht="15" customHeight="1">
      <c r="B446" s="47" t="s">
        <v>18</v>
      </c>
      <c r="C446" s="39">
        <v>1.3175168879571395</v>
      </c>
      <c r="D446" s="39">
        <v>88.077481947356162</v>
      </c>
      <c r="E446" s="45">
        <v>1523.8453505706964</v>
      </c>
      <c r="F446" s="45">
        <v>1613.2403540647565</v>
      </c>
      <c r="G446" s="39">
        <v>82.39401351036571</v>
      </c>
      <c r="H446" s="39">
        <v>27.460149079897505</v>
      </c>
      <c r="I446" s="45">
        <v>137.16158863265781</v>
      </c>
      <c r="J446" s="46">
        <v>1860.2561076170512</v>
      </c>
      <c r="K446" s="41">
        <f t="shared" si="66"/>
        <v>2.3293735011975514E-6</v>
      </c>
      <c r="L446" s="41">
        <f t="shared" si="67"/>
        <v>4.6587467750214273E-6</v>
      </c>
      <c r="M446" s="41"/>
      <c r="N446" s="41"/>
      <c r="O446" s="41"/>
      <c r="P446" s="41"/>
    </row>
    <row r="447" spans="2:16" ht="15" customHeight="1">
      <c r="B447" s="47" t="s">
        <v>7</v>
      </c>
      <c r="C447" s="39">
        <v>1.2279524807826694</v>
      </c>
      <c r="D447" s="39">
        <v>88.102115071045873</v>
      </c>
      <c r="E447" s="45">
        <v>1590.8021453529</v>
      </c>
      <c r="F447" s="45">
        <v>1680.1322059166084</v>
      </c>
      <c r="G447" s="39">
        <v>82.39401351036571</v>
      </c>
      <c r="H447" s="39">
        <v>18.689927789424644</v>
      </c>
      <c r="I447" s="45">
        <v>71.142825529932452</v>
      </c>
      <c r="J447" s="46">
        <v>1852.3589727463313</v>
      </c>
      <c r="K447" s="41">
        <f t="shared" si="66"/>
        <v>0</v>
      </c>
      <c r="L447" s="41">
        <f t="shared" si="67"/>
        <v>-6.9881200488453032E-6</v>
      </c>
      <c r="M447" s="41"/>
      <c r="N447" s="41"/>
      <c r="O447" s="41"/>
      <c r="P447" s="41"/>
    </row>
    <row r="448" spans="2:16" ht="15" customHeight="1">
      <c r="B448" s="47" t="s">
        <v>6</v>
      </c>
      <c r="C448" s="39">
        <v>1.0766363848124854</v>
      </c>
      <c r="D448" s="39">
        <v>88.904875378523172</v>
      </c>
      <c r="E448" s="45">
        <v>1654.6862520382015</v>
      </c>
      <c r="F448" s="45">
        <v>1744.6677684602842</v>
      </c>
      <c r="G448" s="39">
        <v>82.39401351036571</v>
      </c>
      <c r="H448" s="39">
        <v>14.923356627067319</v>
      </c>
      <c r="I448" s="45">
        <v>56.361772653156301</v>
      </c>
      <c r="J448" s="46">
        <v>1898.3469112508735</v>
      </c>
      <c r="K448" s="41">
        <f t="shared" si="66"/>
        <v>0</v>
      </c>
      <c r="L448" s="41">
        <f t="shared" si="67"/>
        <v>4.6587470023951028E-6</v>
      </c>
      <c r="M448" s="41"/>
      <c r="N448" s="41"/>
      <c r="O448" s="41"/>
      <c r="P448" s="41"/>
    </row>
    <row r="449" spans="2:16" ht="15" customHeight="1">
      <c r="B449" s="47" t="s">
        <v>5</v>
      </c>
      <c r="C449" s="39">
        <v>1.4648124854414164</v>
      </c>
      <c r="D449" s="39">
        <v>88.196752853482408</v>
      </c>
      <c r="E449" s="45">
        <v>1681.6581993943628</v>
      </c>
      <c r="F449" s="45">
        <v>1771.3197647332865</v>
      </c>
      <c r="G449" s="39">
        <v>81.709673887724207</v>
      </c>
      <c r="H449" s="39">
        <v>13.446755182855812</v>
      </c>
      <c r="I449" s="45">
        <v>60.70858374097368</v>
      </c>
      <c r="J449" s="46">
        <v>1927.184775215467</v>
      </c>
      <c r="K449" s="41">
        <f t="shared" si="66"/>
        <v>-2.3293732738238759E-6</v>
      </c>
      <c r="L449" s="41">
        <f t="shared" si="67"/>
        <v>0</v>
      </c>
      <c r="M449" s="41"/>
      <c r="N449" s="41"/>
      <c r="O449" s="41"/>
      <c r="P449" s="41"/>
    </row>
    <row r="450" spans="2:16" ht="15" customHeight="1">
      <c r="B450" s="48">
        <v>2002</v>
      </c>
      <c r="C450" s="45"/>
      <c r="D450" s="45"/>
      <c r="E450" s="45"/>
      <c r="F450" s="45"/>
      <c r="G450" s="39"/>
      <c r="H450" s="39"/>
      <c r="I450" s="45"/>
      <c r="J450" s="46"/>
      <c r="K450" s="41"/>
      <c r="L450" s="41"/>
      <c r="M450" s="41"/>
      <c r="N450" s="41"/>
      <c r="O450" s="41"/>
      <c r="P450" s="41"/>
    </row>
    <row r="451" spans="2:16" ht="15" customHeight="1">
      <c r="B451" s="47" t="s">
        <v>16</v>
      </c>
      <c r="C451" s="39">
        <v>1.6243652457488935</v>
      </c>
      <c r="D451" s="39">
        <v>88.761015606801763</v>
      </c>
      <c r="E451" s="45">
        <v>1732.63</v>
      </c>
      <c r="F451" s="45">
        <v>1823.0153808525508</v>
      </c>
      <c r="G451" s="39">
        <v>81.709673887724207</v>
      </c>
      <c r="H451" s="39">
        <v>11.695762869788027</v>
      </c>
      <c r="I451" s="45">
        <v>46.848232005590496</v>
      </c>
      <c r="J451" s="46">
        <v>1963.2690472862801</v>
      </c>
      <c r="K451" s="41">
        <f t="shared" ref="K451:K462" si="68">J451-(F451+G451+H451+I451)</f>
        <v>-2.3293735011975514E-6</v>
      </c>
      <c r="L451" s="41">
        <f t="shared" ref="L451:L462" si="69">F451-(C451+D451+E451)</f>
        <v>0</v>
      </c>
      <c r="M451" s="41"/>
      <c r="N451" s="41"/>
      <c r="O451" s="41"/>
      <c r="P451" s="41"/>
    </row>
    <row r="452" spans="2:16" ht="15" customHeight="1">
      <c r="B452" s="47" t="s">
        <v>15</v>
      </c>
      <c r="C452" s="39">
        <v>1.3892359655252737</v>
      </c>
      <c r="D452" s="39">
        <v>89.025071045888666</v>
      </c>
      <c r="E452" s="45">
        <v>1771.2472723037504</v>
      </c>
      <c r="F452" s="45">
        <v>1861.6615769857906</v>
      </c>
      <c r="G452" s="39">
        <v>81.709673887724207</v>
      </c>
      <c r="H452" s="39">
        <v>10.981917074307011</v>
      </c>
      <c r="I452" s="45">
        <v>42.737025390170039</v>
      </c>
      <c r="J452" s="46">
        <v>1997.0901933379919</v>
      </c>
      <c r="K452" s="41">
        <f t="shared" si="68"/>
        <v>0</v>
      </c>
      <c r="L452" s="41">
        <f t="shared" si="69"/>
        <v>-2.3293737285712268E-6</v>
      </c>
      <c r="M452" s="41"/>
      <c r="N452" s="41"/>
      <c r="O452" s="41"/>
      <c r="P452" s="41"/>
    </row>
    <row r="453" spans="2:16" ht="15" customHeight="1">
      <c r="B453" s="47" t="s">
        <v>14</v>
      </c>
      <c r="C453" s="39">
        <v>1.4008315863032843</v>
      </c>
      <c r="D453" s="39">
        <v>88.961064523643145</v>
      </c>
      <c r="E453" s="45">
        <v>1741.5883694386209</v>
      </c>
      <c r="F453" s="45">
        <v>1831.9502655485674</v>
      </c>
      <c r="G453" s="39">
        <v>81.709673887724207</v>
      </c>
      <c r="H453" s="39">
        <v>10.609014675052411</v>
      </c>
      <c r="I453" s="45">
        <v>43.109820638248301</v>
      </c>
      <c r="J453" s="46">
        <v>1967.3787724202189</v>
      </c>
      <c r="K453" s="41">
        <f t="shared" si="68"/>
        <v>-2.3293732738238759E-6</v>
      </c>
      <c r="L453" s="41">
        <f t="shared" si="69"/>
        <v>0</v>
      </c>
      <c r="M453" s="41"/>
      <c r="N453" s="41"/>
      <c r="O453" s="41"/>
      <c r="P453" s="41"/>
    </row>
    <row r="454" spans="2:16" ht="15" customHeight="1">
      <c r="B454" s="47" t="s">
        <v>13</v>
      </c>
      <c r="C454" s="39">
        <v>1.4034008851618915</v>
      </c>
      <c r="D454" s="39">
        <v>88.441777311903095</v>
      </c>
      <c r="E454" s="45">
        <v>1707.3386373165617</v>
      </c>
      <c r="F454" s="45">
        <v>1797.1838155136268</v>
      </c>
      <c r="G454" s="39">
        <v>81.709673887724207</v>
      </c>
      <c r="H454" s="39">
        <v>6.48330538085255</v>
      </c>
      <c r="I454" s="45">
        <v>37.794917307244354</v>
      </c>
      <c r="J454" s="46">
        <v>1923.171712089448</v>
      </c>
      <c r="K454" s="41">
        <f t="shared" si="68"/>
        <v>0</v>
      </c>
      <c r="L454" s="41">
        <f t="shared" si="69"/>
        <v>0</v>
      </c>
      <c r="M454" s="41"/>
      <c r="N454" s="41"/>
      <c r="O454" s="41"/>
      <c r="P454" s="41"/>
    </row>
    <row r="455" spans="2:16" ht="15" customHeight="1">
      <c r="B455" s="47" t="s">
        <v>12</v>
      </c>
      <c r="C455" s="39">
        <v>1.4572163987887257</v>
      </c>
      <c r="D455" s="39">
        <v>88.419806662007915</v>
      </c>
      <c r="E455" s="45">
        <v>1710.748166783135</v>
      </c>
      <c r="F455" s="45">
        <v>1800.6251921733053</v>
      </c>
      <c r="G455" s="39">
        <v>81.589175401816917</v>
      </c>
      <c r="H455" s="39">
        <v>34.028821337060336</v>
      </c>
      <c r="I455" s="45">
        <v>33.683624505008147</v>
      </c>
      <c r="J455" s="46">
        <v>1949.9268087584439</v>
      </c>
      <c r="K455" s="41">
        <f t="shared" si="68"/>
        <v>-4.6587467750214273E-6</v>
      </c>
      <c r="L455" s="41">
        <f t="shared" si="69"/>
        <v>2.3293737285712268E-6</v>
      </c>
      <c r="M455" s="41"/>
      <c r="N455" s="41"/>
      <c r="O455" s="41"/>
      <c r="P455" s="41"/>
    </row>
    <row r="456" spans="2:16" ht="15" customHeight="1">
      <c r="B456" s="47" t="s">
        <v>11</v>
      </c>
      <c r="C456" s="39">
        <v>1.2655415793151641</v>
      </c>
      <c r="D456" s="39">
        <v>87.348364779874203</v>
      </c>
      <c r="E456" s="45">
        <v>1729.8916119263918</v>
      </c>
      <c r="F456" s="45">
        <v>1818.5055206149545</v>
      </c>
      <c r="G456" s="39">
        <v>81.589175401816917</v>
      </c>
      <c r="H456" s="39">
        <v>11.637342184952248</v>
      </c>
      <c r="I456" s="45">
        <v>35.631714418821332</v>
      </c>
      <c r="J456" s="46">
        <v>1947.3637502911718</v>
      </c>
      <c r="K456" s="41">
        <f t="shared" si="68"/>
        <v>-2.3293732738238759E-6</v>
      </c>
      <c r="L456" s="41">
        <f t="shared" si="69"/>
        <v>2.3293735011975514E-6</v>
      </c>
      <c r="M456" s="41"/>
      <c r="N456" s="41"/>
      <c r="O456" s="41"/>
      <c r="P456" s="41"/>
    </row>
    <row r="457" spans="2:16" ht="15" customHeight="1">
      <c r="B457" s="47" t="s">
        <v>8</v>
      </c>
      <c r="C457" s="39">
        <v>1.0681388306545538</v>
      </c>
      <c r="D457" s="39">
        <v>87.39419753086419</v>
      </c>
      <c r="E457" s="45">
        <v>1805.8864174237131</v>
      </c>
      <c r="F457" s="45">
        <v>1894.3487537852318</v>
      </c>
      <c r="G457" s="39">
        <v>81.589175401816917</v>
      </c>
      <c r="H457" s="39">
        <v>8.5182529699510834</v>
      </c>
      <c r="I457" s="45">
        <v>33.416233403214534</v>
      </c>
      <c r="J457" s="46">
        <v>2017.8724132308407</v>
      </c>
      <c r="K457" s="41">
        <f t="shared" si="68"/>
        <v>-2.3293737285712268E-6</v>
      </c>
      <c r="L457" s="41">
        <f t="shared" si="69"/>
        <v>0</v>
      </c>
      <c r="M457" s="41"/>
      <c r="N457" s="41"/>
      <c r="O457" s="41"/>
      <c r="P457" s="41"/>
    </row>
    <row r="458" spans="2:16" ht="15" customHeight="1">
      <c r="B458" s="47" t="s">
        <v>17</v>
      </c>
      <c r="C458" s="39">
        <v>1.0919799673887725</v>
      </c>
      <c r="D458" s="39">
        <v>87.667398089913817</v>
      </c>
      <c r="E458" s="45">
        <v>1839.1359864896342</v>
      </c>
      <c r="F458" s="45">
        <v>1927.8953645469367</v>
      </c>
      <c r="G458" s="39">
        <v>81.589175401816917</v>
      </c>
      <c r="H458" s="39">
        <v>6.7583810854880042</v>
      </c>
      <c r="I458" s="45">
        <v>35.482217563475423</v>
      </c>
      <c r="J458" s="46">
        <v>2051.7251362683437</v>
      </c>
      <c r="K458" s="41">
        <f t="shared" si="68"/>
        <v>-2.3293732738238759E-6</v>
      </c>
      <c r="L458" s="41">
        <f t="shared" si="69"/>
        <v>0</v>
      </c>
      <c r="M458" s="41"/>
      <c r="N458" s="41"/>
      <c r="O458" s="41"/>
      <c r="P458" s="41"/>
    </row>
    <row r="459" spans="2:16" ht="15" customHeight="1">
      <c r="B459" s="47" t="s">
        <v>18</v>
      </c>
      <c r="C459" s="39">
        <v>1.1212718378756115</v>
      </c>
      <c r="D459" s="39">
        <v>87.237665967854639</v>
      </c>
      <c r="E459" s="45">
        <v>1872.6485092010248</v>
      </c>
      <c r="F459" s="45">
        <v>1961.007447006755</v>
      </c>
      <c r="G459" s="39">
        <v>81.589175401816917</v>
      </c>
      <c r="H459" s="39">
        <v>5.4724388539482876</v>
      </c>
      <c r="I459" s="45">
        <v>39.07897973445143</v>
      </c>
      <c r="J459" s="46">
        <v>2087.1480409969718</v>
      </c>
      <c r="K459" s="41">
        <f t="shared" si="68"/>
        <v>0</v>
      </c>
      <c r="L459" s="41">
        <f t="shared" si="69"/>
        <v>0</v>
      </c>
      <c r="M459" s="41"/>
      <c r="N459" s="41"/>
      <c r="O459" s="41"/>
      <c r="P459" s="41"/>
    </row>
    <row r="460" spans="2:16" ht="15" customHeight="1">
      <c r="B460" s="47" t="s">
        <v>7</v>
      </c>
      <c r="C460" s="39">
        <v>1.0993780573025855</v>
      </c>
      <c r="D460" s="39">
        <v>87.161600279524805</v>
      </c>
      <c r="E460" s="45">
        <v>1951.5303354297691</v>
      </c>
      <c r="F460" s="45">
        <v>2039.7913137665967</v>
      </c>
      <c r="G460" s="39">
        <v>81.584912648497536</v>
      </c>
      <c r="H460" s="39">
        <v>5.3685930584672725</v>
      </c>
      <c r="I460" s="45">
        <v>41.003766596785461</v>
      </c>
      <c r="J460" s="46">
        <v>2167.7485860703473</v>
      </c>
      <c r="K460" s="41">
        <f t="shared" si="68"/>
        <v>0</v>
      </c>
      <c r="L460" s="41">
        <f t="shared" si="69"/>
        <v>0</v>
      </c>
      <c r="M460" s="41"/>
      <c r="N460" s="41"/>
      <c r="O460" s="41"/>
      <c r="P460" s="41"/>
    </row>
    <row r="461" spans="2:16" ht="15" customHeight="1">
      <c r="B461" s="47" t="s">
        <v>6</v>
      </c>
      <c r="C461" s="39">
        <v>1.1010552061495458</v>
      </c>
      <c r="D461" s="39">
        <v>87.012648497554153</v>
      </c>
      <c r="E461" s="45">
        <v>1970.2114651758675</v>
      </c>
      <c r="F461" s="45">
        <v>2058.3251688795713</v>
      </c>
      <c r="G461" s="39">
        <v>81.584912648497536</v>
      </c>
      <c r="H461" s="39">
        <v>5.1452154670393657</v>
      </c>
      <c r="I461" s="45">
        <v>41.541304449103194</v>
      </c>
      <c r="J461" s="46">
        <v>2186.5962497088285</v>
      </c>
      <c r="K461" s="41">
        <f t="shared" si="68"/>
        <v>-3.5173538299204665E-4</v>
      </c>
      <c r="L461" s="41">
        <f t="shared" si="69"/>
        <v>0</v>
      </c>
      <c r="M461" s="41"/>
      <c r="N461" s="41"/>
      <c r="O461" s="41"/>
      <c r="P461" s="41"/>
    </row>
    <row r="462" spans="2:16" ht="15" customHeight="1">
      <c r="B462" s="47" t="s">
        <v>5</v>
      </c>
      <c r="C462" s="39">
        <v>1.1015467039366411</v>
      </c>
      <c r="D462" s="39">
        <v>87.379487537852327</v>
      </c>
      <c r="E462" s="45">
        <v>1963.3402306079665</v>
      </c>
      <c r="F462" s="45">
        <v>2051.8212625203819</v>
      </c>
      <c r="G462" s="39">
        <v>77.964901001630565</v>
      </c>
      <c r="H462" s="39">
        <v>9.9912881434894008</v>
      </c>
      <c r="I462" s="45">
        <v>40.380416957838335</v>
      </c>
      <c r="J462" s="46">
        <v>2180.1578709527139</v>
      </c>
      <c r="K462" s="41">
        <f t="shared" si="68"/>
        <v>2.3293737285712268E-6</v>
      </c>
      <c r="L462" s="41">
        <f t="shared" si="69"/>
        <v>-2.3293737285712268E-6</v>
      </c>
      <c r="M462" s="41"/>
      <c r="N462" s="41"/>
      <c r="O462" s="41"/>
      <c r="P462" s="41"/>
    </row>
    <row r="463" spans="2:16" ht="15" customHeight="1">
      <c r="B463" s="48">
        <v>2003</v>
      </c>
      <c r="C463" s="45"/>
      <c r="D463" s="45"/>
      <c r="E463" s="45"/>
      <c r="F463" s="45"/>
      <c r="G463" s="39"/>
      <c r="H463" s="39"/>
      <c r="I463" s="45"/>
      <c r="J463" s="46"/>
      <c r="K463" s="41"/>
      <c r="L463" s="41"/>
      <c r="M463" s="41"/>
      <c r="N463" s="41"/>
      <c r="O463" s="41"/>
      <c r="P463" s="41"/>
    </row>
    <row r="464" spans="2:16" ht="15" customHeight="1">
      <c r="B464" s="47" t="s">
        <v>16</v>
      </c>
      <c r="C464" s="39">
        <v>1.1873165618448636</v>
      </c>
      <c r="D464" s="39">
        <v>86.136009783368266</v>
      </c>
      <c r="E464" s="45">
        <v>1990.2659399021661</v>
      </c>
      <c r="F464" s="45">
        <v>2077.5892685767526</v>
      </c>
      <c r="G464" s="39">
        <v>77.964901001630565</v>
      </c>
      <c r="H464" s="39">
        <v>4.9364640111809921</v>
      </c>
      <c r="I464" s="45">
        <v>40.263442813883067</v>
      </c>
      <c r="J464" s="46">
        <v>2200.7540764034475</v>
      </c>
      <c r="K464" s="41">
        <f t="shared" ref="K464:K475" si="70">J464-(F464+G464+H464+I464)</f>
        <v>0</v>
      </c>
      <c r="L464" s="41">
        <f t="shared" ref="L464:L475" si="71">F464-(C464+D464+E464)</f>
        <v>2.3293732738238759E-6</v>
      </c>
      <c r="M464" s="41"/>
      <c r="N464" s="41"/>
      <c r="O464" s="41"/>
      <c r="P464" s="41"/>
    </row>
    <row r="465" spans="2:16" ht="15" customHeight="1">
      <c r="B465" s="47" t="s">
        <v>15</v>
      </c>
      <c r="C465" s="39">
        <v>1.7676519916142557</v>
      </c>
      <c r="D465" s="39">
        <v>86.968143489401356</v>
      </c>
      <c r="E465" s="45">
        <v>2008.2566014442116</v>
      </c>
      <c r="F465" s="45">
        <v>2096.9923969252272</v>
      </c>
      <c r="G465" s="39">
        <v>77.964901001630565</v>
      </c>
      <c r="H465" s="39">
        <v>6.1338853948287904</v>
      </c>
      <c r="I465" s="45">
        <v>37.736748194735611</v>
      </c>
      <c r="J465" s="46">
        <v>2218.8279338457955</v>
      </c>
      <c r="K465" s="41">
        <f t="shared" si="70"/>
        <v>2.3293732738238759E-6</v>
      </c>
      <c r="L465" s="41">
        <f t="shared" si="71"/>
        <v>0</v>
      </c>
      <c r="M465" s="41"/>
      <c r="N465" s="41"/>
      <c r="O465" s="41"/>
      <c r="P465" s="41"/>
    </row>
    <row r="466" spans="2:16" ht="15" customHeight="1">
      <c r="B466" s="47" t="s">
        <v>14</v>
      </c>
      <c r="C466" s="39">
        <v>1.6849033310039596</v>
      </c>
      <c r="D466" s="39">
        <v>86.923750291171672</v>
      </c>
      <c r="E466" s="45">
        <v>1970.6365781504776</v>
      </c>
      <c r="F466" s="45">
        <v>2059.2452317726529</v>
      </c>
      <c r="G466" s="39">
        <v>77.964901001630565</v>
      </c>
      <c r="H466" s="39">
        <v>6.1468902865129289</v>
      </c>
      <c r="I466" s="45">
        <v>40.367761472163991</v>
      </c>
      <c r="J466" s="46">
        <v>2183.7247822035874</v>
      </c>
      <c r="K466" s="41">
        <f t="shared" si="70"/>
        <v>-2.3293732738238759E-6</v>
      </c>
      <c r="L466" s="41">
        <f t="shared" si="71"/>
        <v>0</v>
      </c>
      <c r="M466" s="41"/>
      <c r="N466" s="41"/>
      <c r="O466" s="41"/>
      <c r="P466" s="41"/>
    </row>
    <row r="467" spans="2:16" ht="15" customHeight="1">
      <c r="B467" s="47" t="s">
        <v>13</v>
      </c>
      <c r="C467" s="39">
        <v>1.0729047286279991</v>
      </c>
      <c r="D467" s="39">
        <v>85.721590962031215</v>
      </c>
      <c r="E467" s="45">
        <v>1988.8985930584672</v>
      </c>
      <c r="F467" s="45">
        <v>2075.6930864197529</v>
      </c>
      <c r="G467" s="39">
        <v>77.963987887258341</v>
      </c>
      <c r="H467" s="39">
        <v>9.9886862334032145</v>
      </c>
      <c r="I467" s="45">
        <v>41.643671092476119</v>
      </c>
      <c r="J467" s="46">
        <v>2205.289433962264</v>
      </c>
      <c r="K467" s="41">
        <f t="shared" si="70"/>
        <v>2.329372819076525E-6</v>
      </c>
      <c r="L467" s="41">
        <f t="shared" si="71"/>
        <v>-2.3293732738238759E-6</v>
      </c>
      <c r="M467" s="41"/>
      <c r="N467" s="41"/>
      <c r="O467" s="41"/>
      <c r="P467" s="41"/>
    </row>
    <row r="468" spans="2:16" ht="15" customHeight="1">
      <c r="B468" s="47" t="s">
        <v>12</v>
      </c>
      <c r="C468" s="39">
        <v>1.1050710458886559</v>
      </c>
      <c r="D468" s="39">
        <v>83.939930118798031</v>
      </c>
      <c r="E468" s="45">
        <v>2075.9116328907521</v>
      </c>
      <c r="F468" s="45">
        <v>2160.9566340554388</v>
      </c>
      <c r="G468" s="39">
        <v>76.20537386443047</v>
      </c>
      <c r="H468" s="39">
        <v>5.2825786163522013</v>
      </c>
      <c r="I468" s="45">
        <v>40.258627999068246</v>
      </c>
      <c r="J468" s="46">
        <v>2282.70321453529</v>
      </c>
      <c r="K468" s="41">
        <f t="shared" si="70"/>
        <v>0</v>
      </c>
      <c r="L468" s="41">
        <f t="shared" si="71"/>
        <v>0</v>
      </c>
      <c r="M468" s="41"/>
      <c r="N468" s="41"/>
      <c r="O468" s="41"/>
      <c r="P468" s="41"/>
    </row>
    <row r="469" spans="2:16" ht="15" customHeight="1">
      <c r="B469" s="47" t="s">
        <v>11</v>
      </c>
      <c r="C469" s="39">
        <v>1.066780805963196</v>
      </c>
      <c r="D469" s="39">
        <v>84.913426508269268</v>
      </c>
      <c r="E469" s="45">
        <v>2071.6778057302586</v>
      </c>
      <c r="F469" s="45">
        <v>2157.6580130444909</v>
      </c>
      <c r="G469" s="39">
        <v>76.20537386443047</v>
      </c>
      <c r="H469" s="39">
        <v>5.6382855811786632</v>
      </c>
      <c r="I469" s="45">
        <v>39.68349638947123</v>
      </c>
      <c r="J469" s="46">
        <v>2279.1851688795714</v>
      </c>
      <c r="K469" s="41">
        <f t="shared" si="70"/>
        <v>0</v>
      </c>
      <c r="L469" s="41">
        <f t="shared" si="71"/>
        <v>0</v>
      </c>
      <c r="M469" s="41"/>
      <c r="N469" s="41"/>
      <c r="O469" s="41"/>
      <c r="P469" s="41"/>
    </row>
    <row r="470" spans="2:16" ht="15" customHeight="1">
      <c r="B470" s="47" t="s">
        <v>8</v>
      </c>
      <c r="C470" s="39">
        <v>1.1178220358723501</v>
      </c>
      <c r="D470" s="39">
        <v>85.445348241323074</v>
      </c>
      <c r="E470" s="45">
        <v>2055.038164453762</v>
      </c>
      <c r="F470" s="45">
        <v>2141.6013370603309</v>
      </c>
      <c r="G470" s="39">
        <v>76.20537386443047</v>
      </c>
      <c r="H470" s="39">
        <v>19.716361518751455</v>
      </c>
      <c r="I470" s="45">
        <v>37.330619613324018</v>
      </c>
      <c r="J470" s="46">
        <v>2274.8536920568367</v>
      </c>
      <c r="K470" s="41">
        <f t="shared" si="70"/>
        <v>0</v>
      </c>
      <c r="L470" s="41">
        <f t="shared" si="71"/>
        <v>2.3293737285712268E-6</v>
      </c>
      <c r="M470" s="41"/>
      <c r="N470" s="41"/>
      <c r="O470" s="41"/>
      <c r="P470" s="41"/>
    </row>
    <row r="471" spans="2:16" ht="15" customHeight="1">
      <c r="B471" s="47" t="s">
        <v>17</v>
      </c>
      <c r="C471" s="39">
        <v>1.2005334265082692</v>
      </c>
      <c r="D471" s="39">
        <v>87.281106452364313</v>
      </c>
      <c r="E471" s="45">
        <v>2103.8458047985091</v>
      </c>
      <c r="F471" s="45">
        <v>2192.3274446773817</v>
      </c>
      <c r="G471" s="39">
        <v>76.20537386443047</v>
      </c>
      <c r="H471" s="39">
        <v>6.8498625669694855</v>
      </c>
      <c r="I471" s="45">
        <v>37.484805497321219</v>
      </c>
      <c r="J471" s="46">
        <v>2312.8674866061028</v>
      </c>
      <c r="K471" s="41">
        <f t="shared" si="70"/>
        <v>0</v>
      </c>
      <c r="L471" s="41">
        <f t="shared" si="71"/>
        <v>0</v>
      </c>
      <c r="M471" s="41"/>
      <c r="N471" s="41"/>
      <c r="O471" s="41"/>
      <c r="P471" s="41"/>
    </row>
    <row r="472" spans="2:16" ht="15" customHeight="1">
      <c r="B472" s="47" t="s">
        <v>18</v>
      </c>
      <c r="C472" s="39">
        <v>1.1723317027719542</v>
      </c>
      <c r="D472" s="39">
        <v>85.301446540880491</v>
      </c>
      <c r="E472" s="45">
        <v>2110.7708851618918</v>
      </c>
      <c r="F472" s="45">
        <v>2197.2446634055436</v>
      </c>
      <c r="G472" s="39">
        <v>76.20537386443047</v>
      </c>
      <c r="H472" s="39">
        <v>7.3452783601211271</v>
      </c>
      <c r="I472" s="45">
        <v>36.934318658280922</v>
      </c>
      <c r="J472" s="46">
        <v>2317.7296342883765</v>
      </c>
      <c r="K472" s="41">
        <f t="shared" si="70"/>
        <v>0</v>
      </c>
      <c r="L472" s="41">
        <f t="shared" si="71"/>
        <v>0</v>
      </c>
      <c r="M472" s="41"/>
      <c r="N472" s="41"/>
      <c r="O472" s="41"/>
      <c r="P472" s="41"/>
    </row>
    <row r="473" spans="2:16" ht="15" customHeight="1">
      <c r="B473" s="47" t="s">
        <v>7</v>
      </c>
      <c r="C473" s="39">
        <v>1.172904728627999</v>
      </c>
      <c r="D473" s="39">
        <v>85.42542511064525</v>
      </c>
      <c r="E473" s="45">
        <v>2121.2920894479385</v>
      </c>
      <c r="F473" s="45">
        <v>2207.8904216165852</v>
      </c>
      <c r="G473" s="39">
        <v>76.20537386443047</v>
      </c>
      <c r="H473" s="39">
        <v>8.7206825064057778</v>
      </c>
      <c r="I473" s="45">
        <v>37.095380852550662</v>
      </c>
      <c r="J473" s="46">
        <v>2329.9118565105987</v>
      </c>
      <c r="K473" s="41">
        <f t="shared" si="70"/>
        <v>-2.3293732738238759E-6</v>
      </c>
      <c r="L473" s="41">
        <f t="shared" si="71"/>
        <v>2.3293732738238759E-6</v>
      </c>
      <c r="M473" s="41"/>
      <c r="N473" s="41"/>
      <c r="O473" s="41"/>
      <c r="P473" s="41"/>
    </row>
    <row r="474" spans="2:16" ht="15" customHeight="1">
      <c r="B474" s="47" t="s">
        <v>6</v>
      </c>
      <c r="C474" s="39">
        <v>1.1800978336827392</v>
      </c>
      <c r="D474" s="39">
        <v>84.601239226648033</v>
      </c>
      <c r="E474" s="45">
        <v>2086.0349778709524</v>
      </c>
      <c r="F474" s="45">
        <v>2171.8163149312832</v>
      </c>
      <c r="G474" s="39">
        <v>76.20537386443047</v>
      </c>
      <c r="H474" s="39">
        <v>27.529836943862097</v>
      </c>
      <c r="I474" s="45">
        <v>37.335245748893549</v>
      </c>
      <c r="J474" s="46">
        <v>2312.8867691590963</v>
      </c>
      <c r="K474" s="41">
        <f t="shared" si="70"/>
        <v>-2.329372819076525E-6</v>
      </c>
      <c r="L474" s="41">
        <f t="shared" si="71"/>
        <v>0</v>
      </c>
      <c r="M474" s="41"/>
      <c r="N474" s="41"/>
      <c r="O474" s="41"/>
      <c r="P474" s="41"/>
    </row>
    <row r="475" spans="2:16" ht="15" customHeight="1">
      <c r="B475" s="47" t="s">
        <v>5</v>
      </c>
      <c r="C475" s="39">
        <v>1.157447006755183</v>
      </c>
      <c r="D475" s="39">
        <v>83.125257395760542</v>
      </c>
      <c r="E475" s="45">
        <v>2094.956114605171</v>
      </c>
      <c r="F475" s="45">
        <v>2179.2388190076867</v>
      </c>
      <c r="G475" s="39">
        <v>73.215443745632427</v>
      </c>
      <c r="H475" s="39">
        <v>18.104668064290706</v>
      </c>
      <c r="I475" s="45">
        <v>42.54718611693454</v>
      </c>
      <c r="J475" s="46">
        <v>2313.1061169345444</v>
      </c>
      <c r="K475" s="41">
        <f t="shared" si="70"/>
        <v>0</v>
      </c>
      <c r="L475" s="41">
        <f t="shared" si="71"/>
        <v>0</v>
      </c>
      <c r="M475" s="41"/>
      <c r="N475" s="41"/>
      <c r="O475" s="41"/>
      <c r="P475" s="41"/>
    </row>
    <row r="476" spans="2:16" ht="15" customHeight="1">
      <c r="B476" s="48">
        <v>2004</v>
      </c>
      <c r="C476" s="45"/>
      <c r="D476" s="45"/>
      <c r="E476" s="45"/>
      <c r="F476" s="45"/>
      <c r="G476" s="39"/>
      <c r="H476" s="39"/>
      <c r="I476" s="45"/>
      <c r="J476" s="46"/>
      <c r="K476" s="41"/>
      <c r="L476" s="41"/>
      <c r="M476" s="41"/>
      <c r="N476" s="41"/>
      <c r="O476" s="41"/>
      <c r="P476" s="41"/>
    </row>
    <row r="477" spans="2:16" ht="15" customHeight="1">
      <c r="B477" s="47" t="s">
        <v>19</v>
      </c>
      <c r="C477" s="39">
        <v>1.1470463545306313</v>
      </c>
      <c r="D477" s="39">
        <v>83.264293035173523</v>
      </c>
      <c r="E477" s="45">
        <v>2116.5005683671093</v>
      </c>
      <c r="F477" s="45">
        <v>2200.9119077568134</v>
      </c>
      <c r="G477" s="39">
        <v>73.215443745632427</v>
      </c>
      <c r="H477" s="39">
        <v>13.761220591660843</v>
      </c>
      <c r="I477" s="45">
        <v>35.606109946424411</v>
      </c>
      <c r="J477" s="46">
        <v>2323.4946820405312</v>
      </c>
      <c r="K477" s="41">
        <f t="shared" ref="K477:K488" si="72">J477-(F477+G477+H477+I477)</f>
        <v>0</v>
      </c>
      <c r="L477" s="41">
        <f t="shared" ref="L477:L488" si="73">F477-(C477+D477+E477)</f>
        <v>0</v>
      </c>
      <c r="M477" s="41"/>
      <c r="N477" s="41"/>
      <c r="O477" s="41"/>
      <c r="P477" s="41"/>
    </row>
    <row r="478" spans="2:16" ht="15" customHeight="1">
      <c r="B478" s="47" t="s">
        <v>20</v>
      </c>
      <c r="C478" s="39">
        <v>1.1215257395760541</v>
      </c>
      <c r="D478" s="39">
        <v>83.309208013044483</v>
      </c>
      <c r="E478" s="45">
        <v>2128.5488353133005</v>
      </c>
      <c r="F478" s="45">
        <v>2212.9795667365479</v>
      </c>
      <c r="G478" s="39">
        <v>73.215443745632427</v>
      </c>
      <c r="H478" s="39">
        <v>17.74417423713021</v>
      </c>
      <c r="I478" s="45">
        <v>35.657950151409267</v>
      </c>
      <c r="J478" s="46">
        <v>2339.5971348707199</v>
      </c>
      <c r="K478" s="41">
        <f t="shared" si="72"/>
        <v>0</v>
      </c>
      <c r="L478" s="41">
        <f t="shared" si="73"/>
        <v>-2.3293732738238759E-6</v>
      </c>
      <c r="M478" s="41"/>
      <c r="N478" s="41"/>
      <c r="O478" s="41"/>
      <c r="P478" s="41"/>
    </row>
    <row r="479" spans="2:16" ht="15" customHeight="1">
      <c r="B479" s="47" t="s">
        <v>21</v>
      </c>
      <c r="C479" s="39">
        <v>1.217456324248777</v>
      </c>
      <c r="D479" s="39">
        <v>84.389701840204992</v>
      </c>
      <c r="E479" s="45">
        <v>2087.3663708362451</v>
      </c>
      <c r="F479" s="45">
        <v>2172.9735266713255</v>
      </c>
      <c r="G479" s="39">
        <v>73.215443745632427</v>
      </c>
      <c r="H479" s="39">
        <v>19.400943396226417</v>
      </c>
      <c r="I479" s="45">
        <v>36.115173538318196</v>
      </c>
      <c r="J479" s="46">
        <v>2301.7050873515022</v>
      </c>
      <c r="K479" s="41">
        <f t="shared" si="72"/>
        <v>0</v>
      </c>
      <c r="L479" s="41">
        <f t="shared" si="73"/>
        <v>-2.3293732738238759E-6</v>
      </c>
      <c r="M479" s="41"/>
      <c r="N479" s="41"/>
      <c r="O479" s="41"/>
      <c r="P479" s="41"/>
    </row>
    <row r="480" spans="2:16" ht="15" customHeight="1">
      <c r="B480" s="47" t="s">
        <v>22</v>
      </c>
      <c r="C480" s="39">
        <v>1.1449196366177499</v>
      </c>
      <c r="D480" s="39">
        <v>84.474581877474961</v>
      </c>
      <c r="E480" s="45">
        <v>2074.9588912182621</v>
      </c>
      <c r="F480" s="45">
        <v>2160.5783927323546</v>
      </c>
      <c r="G480" s="39">
        <v>73.215443745632427</v>
      </c>
      <c r="H480" s="39">
        <v>15.438280922431867</v>
      </c>
      <c r="I480" s="45">
        <v>39.765527603074773</v>
      </c>
      <c r="J480" s="46">
        <v>2288.9976450034937</v>
      </c>
      <c r="K480" s="41">
        <f t="shared" si="72"/>
        <v>0</v>
      </c>
      <c r="L480" s="41">
        <f t="shared" si="73"/>
        <v>0</v>
      </c>
      <c r="M480" s="41"/>
      <c r="N480" s="41"/>
      <c r="O480" s="41"/>
      <c r="P480" s="41"/>
    </row>
    <row r="481" spans="2:16" ht="15" customHeight="1">
      <c r="B481" s="47" t="s">
        <v>23</v>
      </c>
      <c r="C481" s="39">
        <v>1.1430165385511297</v>
      </c>
      <c r="D481" s="39">
        <v>84.113701374330304</v>
      </c>
      <c r="E481" s="45">
        <v>2048.8748777078963</v>
      </c>
      <c r="F481" s="45">
        <v>2134.1315956207777</v>
      </c>
      <c r="G481" s="39">
        <v>74.181844863731641</v>
      </c>
      <c r="H481" s="39">
        <v>14.701938038667599</v>
      </c>
      <c r="I481" s="45">
        <v>41.37197763801538</v>
      </c>
      <c r="J481" s="46">
        <v>2264.3873561611927</v>
      </c>
      <c r="K481" s="41">
        <f t="shared" si="72"/>
        <v>0</v>
      </c>
      <c r="L481" s="41">
        <f t="shared" si="73"/>
        <v>0</v>
      </c>
      <c r="M481" s="41"/>
      <c r="N481" s="41"/>
      <c r="O481" s="41"/>
      <c r="P481" s="41"/>
    </row>
    <row r="482" spans="2:16" ht="15" customHeight="1">
      <c r="B482" s="47" t="s">
        <v>24</v>
      </c>
      <c r="C482" s="39">
        <v>1.143859771721407</v>
      </c>
      <c r="D482" s="39">
        <v>84.461847193105044</v>
      </c>
      <c r="E482" s="45">
        <v>2012.9986186815747</v>
      </c>
      <c r="F482" s="45">
        <v>2098.6043256464013</v>
      </c>
      <c r="G482" s="39">
        <v>74.181844863731641</v>
      </c>
      <c r="H482" s="39">
        <v>15.097898905194503</v>
      </c>
      <c r="I482" s="45">
        <v>39.319981365012808</v>
      </c>
      <c r="J482" s="46">
        <v>2227.2040507803399</v>
      </c>
      <c r="K482" s="41">
        <f t="shared" si="72"/>
        <v>0</v>
      </c>
      <c r="L482" s="41">
        <f t="shared" si="73"/>
        <v>0</v>
      </c>
      <c r="M482" s="41"/>
      <c r="N482" s="41"/>
      <c r="O482" s="41"/>
      <c r="P482" s="41"/>
    </row>
    <row r="483" spans="2:16" ht="15" customHeight="1">
      <c r="B483" s="47" t="s">
        <v>25</v>
      </c>
      <c r="C483" s="39">
        <v>1.1398509201024924</v>
      </c>
      <c r="D483" s="39">
        <v>84.100784998835294</v>
      </c>
      <c r="E483" s="45">
        <v>2025.579958071279</v>
      </c>
      <c r="F483" s="45">
        <v>2110.8205939902164</v>
      </c>
      <c r="G483" s="39">
        <v>74.181844863731641</v>
      </c>
      <c r="H483" s="39">
        <v>34.690582343349632</v>
      </c>
      <c r="I483" s="45">
        <v>37.694062427207079</v>
      </c>
      <c r="J483" s="46">
        <v>2257.3870836245051</v>
      </c>
      <c r="K483" s="41">
        <f t="shared" si="72"/>
        <v>0</v>
      </c>
      <c r="L483" s="41">
        <f t="shared" si="73"/>
        <v>0</v>
      </c>
      <c r="M483" s="41"/>
      <c r="N483" s="41"/>
      <c r="O483" s="41"/>
      <c r="P483" s="41"/>
    </row>
    <row r="484" spans="2:16" ht="15" customHeight="1">
      <c r="B484" s="47" t="s">
        <v>26</v>
      </c>
      <c r="C484" s="39">
        <v>1.1921686466340555</v>
      </c>
      <c r="D484" s="39">
        <v>84.814959235965517</v>
      </c>
      <c r="E484" s="45">
        <v>2069.3125343582578</v>
      </c>
      <c r="F484" s="45">
        <v>2155.3196622408573</v>
      </c>
      <c r="G484" s="39">
        <v>74.181844863731641</v>
      </c>
      <c r="H484" s="39">
        <v>31.28199860237596</v>
      </c>
      <c r="I484" s="45">
        <v>39.676054041462848</v>
      </c>
      <c r="J484" s="46">
        <v>2300.4595597484276</v>
      </c>
      <c r="K484" s="41">
        <f t="shared" si="72"/>
        <v>0</v>
      </c>
      <c r="L484" s="41">
        <f t="shared" si="73"/>
        <v>0</v>
      </c>
      <c r="M484" s="41"/>
      <c r="N484" s="41"/>
      <c r="O484" s="41"/>
      <c r="P484" s="41"/>
    </row>
    <row r="485" spans="2:16" ht="15" customHeight="1">
      <c r="B485" s="47" t="s">
        <v>27</v>
      </c>
      <c r="C485" s="39">
        <v>1.1915164220824597</v>
      </c>
      <c r="D485" s="39">
        <v>83.703699044956892</v>
      </c>
      <c r="E485" s="45">
        <v>2077.8871022594922</v>
      </c>
      <c r="F485" s="45">
        <v>2162.7823177265313</v>
      </c>
      <c r="G485" s="39">
        <v>74.181844863731641</v>
      </c>
      <c r="H485" s="39">
        <v>47.642699743768922</v>
      </c>
      <c r="I485" s="45">
        <v>42.529559748427666</v>
      </c>
      <c r="J485" s="46">
        <v>2327.1364220824594</v>
      </c>
      <c r="K485" s="41">
        <f t="shared" si="72"/>
        <v>0</v>
      </c>
      <c r="L485" s="41">
        <f t="shared" si="73"/>
        <v>0</v>
      </c>
      <c r="M485" s="41"/>
      <c r="N485" s="41"/>
      <c r="O485" s="41"/>
      <c r="P485" s="41"/>
    </row>
    <row r="486" spans="2:16" ht="15" customHeight="1">
      <c r="B486" s="47" t="s">
        <v>7</v>
      </c>
      <c r="C486" s="39">
        <v>1.1931795946890287</v>
      </c>
      <c r="D486" s="39">
        <v>83.446892615886313</v>
      </c>
      <c r="E486" s="45">
        <v>2021.9398392732355</v>
      </c>
      <c r="F486" s="45">
        <v>2106.579911483811</v>
      </c>
      <c r="G486" s="39">
        <v>74.181844863731641</v>
      </c>
      <c r="H486" s="39">
        <v>39.417095271371998</v>
      </c>
      <c r="I486" s="45">
        <v>45.720060563708358</v>
      </c>
      <c r="J486" s="46">
        <v>2265.898912182623</v>
      </c>
      <c r="K486" s="41">
        <f t="shared" si="72"/>
        <v>0</v>
      </c>
      <c r="L486" s="41">
        <f t="shared" si="73"/>
        <v>0</v>
      </c>
      <c r="M486" s="41"/>
      <c r="N486" s="41"/>
      <c r="O486" s="41"/>
      <c r="P486" s="41"/>
    </row>
    <row r="487" spans="2:16" ht="15" customHeight="1">
      <c r="B487" s="47" t="s">
        <v>6</v>
      </c>
      <c r="C487" s="39">
        <v>1.2205963195900302</v>
      </c>
      <c r="D487" s="39">
        <v>82.587295597484271</v>
      </c>
      <c r="E487" s="45">
        <v>1974.5302306079664</v>
      </c>
      <c r="F487" s="45">
        <v>2058.3381201956677</v>
      </c>
      <c r="G487" s="39">
        <v>74.181844863731641</v>
      </c>
      <c r="H487" s="39">
        <v>33.600652224551595</v>
      </c>
      <c r="I487" s="45">
        <v>46.084537619380392</v>
      </c>
      <c r="J487" s="46">
        <v>2212.2051572327041</v>
      </c>
      <c r="K487" s="41">
        <f t="shared" si="72"/>
        <v>2.329372819076525E-6</v>
      </c>
      <c r="L487" s="41">
        <f t="shared" si="73"/>
        <v>-2.329372819076525E-6</v>
      </c>
      <c r="M487" s="41"/>
      <c r="N487" s="41"/>
      <c r="O487" s="41"/>
      <c r="P487" s="41"/>
    </row>
    <row r="488" spans="2:16" ht="15" customHeight="1">
      <c r="B488" s="47" t="s">
        <v>5</v>
      </c>
      <c r="C488" s="39">
        <v>1.1566317260656884</v>
      </c>
      <c r="D488" s="39">
        <v>81.844535290006988</v>
      </c>
      <c r="E488" s="45">
        <v>1921.5493128348473</v>
      </c>
      <c r="F488" s="45">
        <v>2004.5504798509198</v>
      </c>
      <c r="G488" s="39">
        <v>71.146578150477524</v>
      </c>
      <c r="H488" s="39">
        <v>49.703803866759841</v>
      </c>
      <c r="I488" s="45">
        <v>55.225145585837403</v>
      </c>
      <c r="J488" s="46">
        <v>2180.626007453995</v>
      </c>
      <c r="K488" s="41">
        <f t="shared" si="72"/>
        <v>0</v>
      </c>
      <c r="L488" s="41">
        <f t="shared" si="73"/>
        <v>0</v>
      </c>
      <c r="M488" s="41"/>
      <c r="N488" s="41"/>
      <c r="O488" s="41"/>
      <c r="P488" s="41"/>
    </row>
    <row r="489" spans="2:16" ht="15" customHeight="1">
      <c r="B489" s="48">
        <v>2005</v>
      </c>
      <c r="C489" s="45"/>
      <c r="D489" s="45"/>
      <c r="E489" s="45"/>
      <c r="F489" s="45"/>
      <c r="G489" s="39"/>
      <c r="H489" s="39"/>
      <c r="I489" s="45"/>
      <c r="J489" s="46"/>
      <c r="K489" s="41"/>
      <c r="L489" s="41"/>
      <c r="M489" s="41"/>
      <c r="N489" s="41"/>
      <c r="O489" s="41"/>
      <c r="P489" s="41"/>
    </row>
    <row r="490" spans="2:16" ht="15" customHeight="1">
      <c r="B490" s="47" t="s">
        <v>19</v>
      </c>
      <c r="C490" s="39">
        <v>1.1593873747961798</v>
      </c>
      <c r="D490" s="39">
        <v>83.257679944095031</v>
      </c>
      <c r="E490" s="45">
        <v>1898.5588423014208</v>
      </c>
      <c r="F490" s="45">
        <v>1982.975909620312</v>
      </c>
      <c r="G490" s="39">
        <v>71.146578150477524</v>
      </c>
      <c r="H490" s="39">
        <v>35.029140461215931</v>
      </c>
      <c r="I490" s="45">
        <v>56.705972513393888</v>
      </c>
      <c r="J490" s="46">
        <v>2145.8575984160261</v>
      </c>
      <c r="K490" s="41">
        <f t="shared" ref="K490:K501" si="74">J490-(F490+G490+H490+I490)</f>
        <v>-2.3293732738238759E-6</v>
      </c>
      <c r="L490" s="41">
        <f t="shared" ref="L490:L501" si="75">F490-(C490+D490+E490)</f>
        <v>0</v>
      </c>
      <c r="M490" s="41"/>
      <c r="N490" s="41"/>
      <c r="O490" s="41"/>
      <c r="P490" s="41"/>
    </row>
    <row r="491" spans="2:16" ht="15" customHeight="1">
      <c r="B491" s="47" t="s">
        <v>20</v>
      </c>
      <c r="C491" s="39">
        <v>1.1766899604006522</v>
      </c>
      <c r="D491" s="39">
        <v>82.771693454460745</v>
      </c>
      <c r="E491" s="45">
        <v>1895.9101793617515</v>
      </c>
      <c r="F491" s="45">
        <v>1979.8585627766129</v>
      </c>
      <c r="G491" s="39">
        <v>71.146578150477524</v>
      </c>
      <c r="H491" s="39">
        <v>13.287570463545306</v>
      </c>
      <c r="I491" s="45">
        <v>56.126310272536692</v>
      </c>
      <c r="J491" s="46">
        <v>2120.419023992546</v>
      </c>
      <c r="K491" s="41">
        <f t="shared" si="74"/>
        <v>2.3293737285712268E-6</v>
      </c>
      <c r="L491" s="41">
        <f t="shared" si="75"/>
        <v>0</v>
      </c>
      <c r="M491" s="41"/>
      <c r="N491" s="41"/>
      <c r="O491" s="41"/>
      <c r="P491" s="41"/>
    </row>
    <row r="492" spans="2:16" ht="15" customHeight="1">
      <c r="B492" s="47" t="s">
        <v>21</v>
      </c>
      <c r="C492" s="39">
        <v>1.175164220824598</v>
      </c>
      <c r="D492" s="39">
        <v>83.371059864896353</v>
      </c>
      <c r="E492" s="45">
        <v>1826.5878849289541</v>
      </c>
      <c r="F492" s="45">
        <v>1911.134109014675</v>
      </c>
      <c r="G492" s="39">
        <v>71.146578150477524</v>
      </c>
      <c r="H492" s="39">
        <v>48.243706033077103</v>
      </c>
      <c r="I492" s="45">
        <v>110.38479850920103</v>
      </c>
      <c r="J492" s="46">
        <v>2140.9092592592592</v>
      </c>
      <c r="K492" s="41">
        <f t="shared" si="74"/>
        <v>6.7551828578871209E-5</v>
      </c>
      <c r="L492" s="41">
        <f t="shared" si="75"/>
        <v>0</v>
      </c>
      <c r="M492" s="41"/>
      <c r="N492" s="41"/>
      <c r="O492" s="41"/>
      <c r="P492" s="41"/>
    </row>
    <row r="493" spans="2:16" ht="15" customHeight="1">
      <c r="B493" s="47" t="s">
        <v>22</v>
      </c>
      <c r="C493" s="39">
        <v>1.1881877474959235</v>
      </c>
      <c r="D493" s="39">
        <v>83.530764034474714</v>
      </c>
      <c r="E493" s="45">
        <v>1789.3963661774981</v>
      </c>
      <c r="F493" s="45">
        <v>1874.1153202888422</v>
      </c>
      <c r="G493" s="39">
        <v>71.146578150477524</v>
      </c>
      <c r="H493" s="39">
        <v>19.620715117633356</v>
      </c>
      <c r="I493" s="45">
        <v>75.70213836477987</v>
      </c>
      <c r="J493" s="46">
        <v>2040.5847495923597</v>
      </c>
      <c r="K493" s="41">
        <f t="shared" si="74"/>
        <v>-2.3293732738238759E-6</v>
      </c>
      <c r="L493" s="41">
        <f t="shared" si="75"/>
        <v>2.3293735011975514E-6</v>
      </c>
      <c r="M493" s="41"/>
      <c r="N493" s="41"/>
      <c r="O493" s="41"/>
      <c r="P493" s="41"/>
    </row>
    <row r="494" spans="2:16" ht="15" customHeight="1">
      <c r="B494" s="47" t="s">
        <v>23</v>
      </c>
      <c r="C494" s="39">
        <v>1.1953878406708593</v>
      </c>
      <c r="D494" s="39">
        <v>85.643934311670151</v>
      </c>
      <c r="E494" s="45">
        <v>1796.9528954111345</v>
      </c>
      <c r="F494" s="45">
        <v>1883.7922175634753</v>
      </c>
      <c r="G494" s="39">
        <v>72.308054973212208</v>
      </c>
      <c r="H494" s="39">
        <v>41.712613556953173</v>
      </c>
      <c r="I494" s="45">
        <v>125.1351712089448</v>
      </c>
      <c r="J494" s="46">
        <v>2122.9480573025858</v>
      </c>
      <c r="K494" s="41">
        <f t="shared" si="74"/>
        <v>0</v>
      </c>
      <c r="L494" s="41">
        <f t="shared" si="75"/>
        <v>0</v>
      </c>
      <c r="M494" s="41"/>
      <c r="N494" s="41"/>
      <c r="O494" s="41"/>
      <c r="P494" s="41"/>
    </row>
    <row r="495" spans="2:16" ht="15" customHeight="1">
      <c r="B495" s="47" t="s">
        <v>24</v>
      </c>
      <c r="C495" s="39">
        <v>1.2889284882366643</v>
      </c>
      <c r="D495" s="39">
        <v>86.336210109480561</v>
      </c>
      <c r="E495" s="45">
        <v>1800.9667481947356</v>
      </c>
      <c r="F495" s="45">
        <v>1888.5918867924527</v>
      </c>
      <c r="G495" s="39">
        <v>72.308054973212208</v>
      </c>
      <c r="H495" s="39">
        <v>38.375159562077798</v>
      </c>
      <c r="I495" s="45">
        <v>72.767381784300014</v>
      </c>
      <c r="J495" s="46">
        <v>2072.0382879105518</v>
      </c>
      <c r="K495" s="41">
        <f t="shared" si="74"/>
        <v>-4.1952014908019919E-3</v>
      </c>
      <c r="L495" s="41">
        <f t="shared" si="75"/>
        <v>0</v>
      </c>
      <c r="M495" s="41"/>
      <c r="N495" s="41"/>
      <c r="O495" s="41"/>
      <c r="P495" s="41"/>
    </row>
    <row r="496" spans="2:16" ht="15" customHeight="1">
      <c r="B496" s="47" t="s">
        <v>25</v>
      </c>
      <c r="C496" s="39">
        <v>1.2586466340554392</v>
      </c>
      <c r="D496" s="39">
        <v>85.745364546936884</v>
      </c>
      <c r="E496" s="45">
        <v>1877.0273817842999</v>
      </c>
      <c r="F496" s="45">
        <v>1964.0313952946656</v>
      </c>
      <c r="G496" s="39">
        <v>72.308054973212208</v>
      </c>
      <c r="H496" s="39">
        <v>17.958299557419053</v>
      </c>
      <c r="I496" s="45">
        <v>60.968227346843697</v>
      </c>
      <c r="J496" s="46">
        <v>2115.2659771721405</v>
      </c>
      <c r="K496" s="41">
        <f t="shared" si="74"/>
        <v>0</v>
      </c>
      <c r="L496" s="41">
        <f t="shared" si="75"/>
        <v>2.3293732738238759E-6</v>
      </c>
      <c r="M496" s="41"/>
      <c r="N496" s="41"/>
      <c r="O496" s="41"/>
      <c r="P496" s="41"/>
    </row>
    <row r="497" spans="2:16" ht="15" customHeight="1">
      <c r="B497" s="47" t="s">
        <v>26</v>
      </c>
      <c r="C497" s="39">
        <v>1.2602935010482179</v>
      </c>
      <c r="D497" s="39">
        <v>86.190153738644298</v>
      </c>
      <c r="E497" s="45">
        <v>1958.9325064057768</v>
      </c>
      <c r="F497" s="45">
        <v>2046.3829536454693</v>
      </c>
      <c r="G497" s="39">
        <v>72.308054973212208</v>
      </c>
      <c r="H497" s="39">
        <v>19.367470300489167</v>
      </c>
      <c r="I497" s="45">
        <v>65.290645236431402</v>
      </c>
      <c r="J497" s="46">
        <v>2203.3491241556021</v>
      </c>
      <c r="K497" s="41">
        <f t="shared" si="74"/>
        <v>0</v>
      </c>
      <c r="L497" s="41">
        <f t="shared" si="75"/>
        <v>0</v>
      </c>
      <c r="M497" s="41"/>
      <c r="N497" s="41"/>
      <c r="O497" s="41"/>
      <c r="P497" s="41"/>
    </row>
    <row r="498" spans="2:16" ht="15" customHeight="1">
      <c r="B498" s="47" t="s">
        <v>27</v>
      </c>
      <c r="C498" s="39">
        <v>1.4005963195900302</v>
      </c>
      <c r="D498" s="39">
        <v>86.758702539017008</v>
      </c>
      <c r="E498" s="45">
        <v>2001.8749010016306</v>
      </c>
      <c r="F498" s="45">
        <v>2090.0342021896108</v>
      </c>
      <c r="G498" s="39">
        <v>72.308054973212208</v>
      </c>
      <c r="H498" s="39">
        <v>18.894225483344982</v>
      </c>
      <c r="I498" s="45">
        <v>63.955047752154663</v>
      </c>
      <c r="J498" s="46">
        <v>2245.1915280689495</v>
      </c>
      <c r="K498" s="41">
        <f t="shared" si="74"/>
        <v>-2.3293732738238759E-6</v>
      </c>
      <c r="L498" s="41">
        <f t="shared" si="75"/>
        <v>2.3293732738238759E-6</v>
      </c>
      <c r="M498" s="41"/>
      <c r="N498" s="41"/>
      <c r="O498" s="41"/>
      <c r="P498" s="41"/>
    </row>
    <row r="499" spans="2:16" ht="15" customHeight="1">
      <c r="B499" s="47" t="s">
        <v>7</v>
      </c>
      <c r="C499" s="39">
        <v>1.3949429303517353</v>
      </c>
      <c r="D499" s="39">
        <v>86.641260191008627</v>
      </c>
      <c r="E499" s="45">
        <v>2085.2562916375496</v>
      </c>
      <c r="F499" s="45">
        <v>2173.2924947589095</v>
      </c>
      <c r="G499" s="39">
        <v>72.308054973212208</v>
      </c>
      <c r="H499" s="39">
        <v>23.553640810621943</v>
      </c>
      <c r="I499" s="45">
        <v>64.947032378290231</v>
      </c>
      <c r="J499" s="46">
        <v>2334.1012229210342</v>
      </c>
      <c r="K499" s="41">
        <f t="shared" si="74"/>
        <v>0</v>
      </c>
      <c r="L499" s="41">
        <f t="shared" si="75"/>
        <v>0</v>
      </c>
      <c r="M499" s="41"/>
      <c r="N499" s="41"/>
      <c r="O499" s="41"/>
      <c r="P499" s="41"/>
    </row>
    <row r="500" spans="2:16" ht="15" customHeight="1">
      <c r="B500" s="47" t="s">
        <v>6</v>
      </c>
      <c r="C500" s="39">
        <v>1.4939948753785228</v>
      </c>
      <c r="D500" s="39">
        <v>87.604775215467043</v>
      </c>
      <c r="E500" s="45">
        <v>2073.2411413929653</v>
      </c>
      <c r="F500" s="45">
        <v>2162.339913813184</v>
      </c>
      <c r="G500" s="39">
        <v>72.308054973212208</v>
      </c>
      <c r="H500" s="39">
        <v>21.156221756347541</v>
      </c>
      <c r="I500" s="45">
        <v>62.694234800838565</v>
      </c>
      <c r="J500" s="46">
        <v>2318.4984253435823</v>
      </c>
      <c r="K500" s="41">
        <f t="shared" si="74"/>
        <v>0</v>
      </c>
      <c r="L500" s="41">
        <f t="shared" si="75"/>
        <v>2.3293732738238759E-6</v>
      </c>
      <c r="M500" s="41"/>
      <c r="N500" s="41"/>
      <c r="O500" s="41"/>
      <c r="P500" s="41"/>
    </row>
    <row r="501" spans="2:16" ht="15" customHeight="1">
      <c r="B501" s="47" t="s">
        <v>5</v>
      </c>
      <c r="C501" s="39">
        <v>1.5461611926391803</v>
      </c>
      <c r="D501" s="39">
        <v>87.384509666899604</v>
      </c>
      <c r="E501" s="45">
        <v>2061.1699790356392</v>
      </c>
      <c r="F501" s="45">
        <v>2150.1006498951783</v>
      </c>
      <c r="G501" s="39">
        <v>74.557183787561158</v>
      </c>
      <c r="H501" s="39">
        <v>21.238655951549031</v>
      </c>
      <c r="I501" s="45">
        <v>62.475543908688557</v>
      </c>
      <c r="J501" s="46">
        <v>2308.3720335429766</v>
      </c>
      <c r="K501" s="41">
        <f t="shared" si="74"/>
        <v>0</v>
      </c>
      <c r="L501" s="41">
        <f t="shared" si="75"/>
        <v>0</v>
      </c>
      <c r="M501" s="41"/>
      <c r="N501" s="41"/>
      <c r="O501" s="41"/>
      <c r="P501" s="41"/>
    </row>
    <row r="502" spans="2:16" ht="15" customHeight="1">
      <c r="B502" s="48">
        <v>2006</v>
      </c>
      <c r="C502" s="45"/>
      <c r="D502" s="45"/>
      <c r="E502" s="45"/>
      <c r="F502" s="45"/>
      <c r="G502" s="39"/>
      <c r="H502" s="39"/>
      <c r="I502" s="45"/>
      <c r="J502" s="46"/>
      <c r="K502" s="41"/>
      <c r="L502" s="41"/>
      <c r="M502" s="41"/>
      <c r="N502" s="41"/>
      <c r="O502" s="41"/>
      <c r="P502" s="41"/>
    </row>
    <row r="503" spans="2:16" ht="15" customHeight="1">
      <c r="B503" s="47" t="s">
        <v>19</v>
      </c>
      <c r="C503" s="39">
        <v>2.6011972979268574</v>
      </c>
      <c r="D503" s="39">
        <v>86.316827393431154</v>
      </c>
      <c r="E503" s="45">
        <v>2003.0803680409967</v>
      </c>
      <c r="F503" s="45">
        <v>2091.9983927323551</v>
      </c>
      <c r="G503" s="39">
        <v>74.557183787561158</v>
      </c>
      <c r="H503" s="39">
        <v>30.331914744933613</v>
      </c>
      <c r="I503" s="45">
        <v>63.811667831353361</v>
      </c>
      <c r="J503" s="46">
        <v>2260.6991614255767</v>
      </c>
      <c r="K503" s="41">
        <f t="shared" ref="K503:K514" si="76">J503-(F503+G503+H503+I503)</f>
        <v>2.3293732738238759E-6</v>
      </c>
      <c r="L503" s="41">
        <f t="shared" ref="L503:L514" si="77">F503-(C503+D503+E503)</f>
        <v>0</v>
      </c>
      <c r="M503" s="41"/>
      <c r="N503" s="41"/>
      <c r="O503" s="41"/>
      <c r="P503" s="41"/>
    </row>
    <row r="504" spans="2:16" ht="15" customHeight="1">
      <c r="B504" s="47" t="s">
        <v>20</v>
      </c>
      <c r="C504" s="39">
        <v>3.081472163987887</v>
      </c>
      <c r="D504" s="39">
        <v>87.919058933146985</v>
      </c>
      <c r="E504" s="45">
        <v>2008.5604705334265</v>
      </c>
      <c r="F504" s="45">
        <v>2099.5609993011881</v>
      </c>
      <c r="G504" s="39">
        <v>74.557183787561158</v>
      </c>
      <c r="H504" s="39">
        <v>28.826871651525739</v>
      </c>
      <c r="I504" s="45">
        <v>59.955606801770323</v>
      </c>
      <c r="J504" s="46">
        <v>2262.902993244817</v>
      </c>
      <c r="K504" s="41">
        <f t="shared" si="76"/>
        <v>2.3317027712437266E-3</v>
      </c>
      <c r="L504" s="41">
        <f t="shared" si="77"/>
        <v>-2.3293732738238759E-6</v>
      </c>
      <c r="M504" s="41"/>
      <c r="N504" s="41"/>
      <c r="O504" s="41"/>
      <c r="P504" s="41"/>
    </row>
    <row r="505" spans="2:16" ht="15" customHeight="1">
      <c r="B505" s="47" t="s">
        <v>21</v>
      </c>
      <c r="C505" s="39">
        <v>3.1427626368506871</v>
      </c>
      <c r="D505" s="39">
        <v>86.753433496389476</v>
      </c>
      <c r="E505" s="45">
        <v>1923.3633636151874</v>
      </c>
      <c r="F505" s="45">
        <v>2013.2595574190543</v>
      </c>
      <c r="G505" s="39">
        <v>74.557183787561158</v>
      </c>
      <c r="H505" s="39">
        <v>47.136992778942464</v>
      </c>
      <c r="I505" s="45">
        <v>63.876869322152345</v>
      </c>
      <c r="J505" s="46">
        <v>2198.8306056370839</v>
      </c>
      <c r="K505" s="41">
        <f t="shared" si="76"/>
        <v>2.3293737285712268E-6</v>
      </c>
      <c r="L505" s="41">
        <f t="shared" si="77"/>
        <v>-2.3293732738238759E-6</v>
      </c>
      <c r="M505" s="41"/>
      <c r="N505" s="41"/>
      <c r="O505" s="41"/>
      <c r="P505" s="41"/>
    </row>
    <row r="506" spans="2:16" ht="15" customHeight="1">
      <c r="B506" s="47" t="s">
        <v>22</v>
      </c>
      <c r="C506" s="39">
        <v>3.3509899836943862</v>
      </c>
      <c r="D506" s="39">
        <v>85.249795015140933</v>
      </c>
      <c r="E506" s="45">
        <v>1900.057060330771</v>
      </c>
      <c r="F506" s="45">
        <v>1988.6578453296063</v>
      </c>
      <c r="G506" s="39">
        <v>74.557183787561158</v>
      </c>
      <c r="H506" s="39">
        <v>36.266247379454931</v>
      </c>
      <c r="I506" s="45">
        <v>66.045518285581167</v>
      </c>
      <c r="J506" s="46">
        <v>2165.5267947822035</v>
      </c>
      <c r="K506" s="41">
        <f t="shared" si="76"/>
        <v>0</v>
      </c>
      <c r="L506" s="41">
        <f t="shared" si="77"/>
        <v>0</v>
      </c>
      <c r="M506" s="41"/>
      <c r="N506" s="41"/>
      <c r="O506" s="41"/>
      <c r="P506" s="41"/>
    </row>
    <row r="507" spans="2:16" ht="15" customHeight="1">
      <c r="B507" s="47" t="s">
        <v>23</v>
      </c>
      <c r="C507" s="39">
        <v>1.8169601677148846</v>
      </c>
      <c r="D507" s="39">
        <v>85.035292336361508</v>
      </c>
      <c r="E507" s="45">
        <v>2067.1533659445604</v>
      </c>
      <c r="F507" s="45">
        <v>2154.0056207780108</v>
      </c>
      <c r="G507" s="39">
        <v>72.314961565338919</v>
      </c>
      <c r="H507" s="39">
        <v>59.241425576519923</v>
      </c>
      <c r="I507" s="45">
        <v>69.467992080130443</v>
      </c>
      <c r="J507" s="46">
        <v>2355.0300000000002</v>
      </c>
      <c r="K507" s="41">
        <f t="shared" si="76"/>
        <v>0</v>
      </c>
      <c r="L507" s="41">
        <f t="shared" si="77"/>
        <v>2.3293741833185777E-6</v>
      </c>
      <c r="M507" s="41"/>
      <c r="N507" s="41"/>
      <c r="O507" s="41"/>
      <c r="P507" s="41"/>
    </row>
    <row r="508" spans="2:16" ht="15" customHeight="1">
      <c r="B508" s="47" t="s">
        <v>24</v>
      </c>
      <c r="C508" s="39">
        <v>1.6867714884696015</v>
      </c>
      <c r="D508" s="39">
        <v>85.002539017004409</v>
      </c>
      <c r="E508" s="45">
        <v>2077.7278895877007</v>
      </c>
      <c r="F508" s="45">
        <v>2164.4172024225486</v>
      </c>
      <c r="G508" s="39">
        <v>72.314961565338919</v>
      </c>
      <c r="H508" s="39">
        <v>57.52958071278826</v>
      </c>
      <c r="I508" s="45">
        <v>65.255797810388998</v>
      </c>
      <c r="J508" s="46">
        <v>2359.5175425110647</v>
      </c>
      <c r="K508" s="41">
        <f t="shared" si="76"/>
        <v>0</v>
      </c>
      <c r="L508" s="41">
        <f t="shared" si="77"/>
        <v>2.3293737285712268E-6</v>
      </c>
      <c r="M508" s="41"/>
      <c r="N508" s="41"/>
      <c r="O508" s="41"/>
      <c r="P508" s="41"/>
    </row>
    <row r="509" spans="2:16" ht="15" customHeight="1">
      <c r="B509" s="47" t="s">
        <v>25</v>
      </c>
      <c r="C509" s="39">
        <v>3.7587025390170048</v>
      </c>
      <c r="D509" s="39">
        <v>85.026263685068713</v>
      </c>
      <c r="E509" s="45">
        <v>2084.9464966224086</v>
      </c>
      <c r="F509" s="45">
        <v>2173.7314628464942</v>
      </c>
      <c r="G509" s="39">
        <v>72.314961565338919</v>
      </c>
      <c r="H509" s="39">
        <v>81.04282087118564</v>
      </c>
      <c r="I509" s="45">
        <v>63.743417190775673</v>
      </c>
      <c r="J509" s="46">
        <v>2390.8326624737947</v>
      </c>
      <c r="K509" s="41">
        <f t="shared" si="76"/>
        <v>0</v>
      </c>
      <c r="L509" s="41">
        <f t="shared" si="77"/>
        <v>0</v>
      </c>
      <c r="M509" s="41"/>
      <c r="N509" s="41"/>
      <c r="O509" s="41"/>
      <c r="P509" s="41"/>
    </row>
    <row r="510" spans="2:16" ht="15" customHeight="1">
      <c r="B510" s="47" t="s">
        <v>26</v>
      </c>
      <c r="C510" s="39">
        <v>3.6608059631959002</v>
      </c>
      <c r="D510" s="39">
        <v>85.379436291637546</v>
      </c>
      <c r="E510" s="45">
        <v>2133.9367132541347</v>
      </c>
      <c r="F510" s="45">
        <v>2222.9769555089679</v>
      </c>
      <c r="G510" s="39">
        <v>72.314961565338919</v>
      </c>
      <c r="H510" s="39">
        <v>67.39023293733986</v>
      </c>
      <c r="I510" s="45">
        <v>63.657621709760072</v>
      </c>
      <c r="J510" s="46">
        <v>2426.3397740507808</v>
      </c>
      <c r="K510" s="41">
        <f t="shared" si="76"/>
        <v>2.3293741833185777E-6</v>
      </c>
      <c r="L510" s="41">
        <f t="shared" si="77"/>
        <v>0</v>
      </c>
      <c r="M510" s="41"/>
      <c r="N510" s="41"/>
      <c r="O510" s="41"/>
      <c r="P510" s="41"/>
    </row>
    <row r="511" spans="2:16" ht="15" customHeight="1">
      <c r="B511" s="47" t="s">
        <v>27</v>
      </c>
      <c r="C511" s="39">
        <v>2.6307733519683207</v>
      </c>
      <c r="D511" s="39">
        <v>86.059077568134157</v>
      </c>
      <c r="E511" s="45">
        <v>2176.7722268809689</v>
      </c>
      <c r="F511" s="45">
        <v>2265.462080130445</v>
      </c>
      <c r="G511" s="39">
        <v>72.314961565338919</v>
      </c>
      <c r="H511" s="39">
        <v>68.429899836943846</v>
      </c>
      <c r="I511" s="45">
        <v>62.734006522245508</v>
      </c>
      <c r="J511" s="46">
        <v>2468.940948054973</v>
      </c>
      <c r="K511" s="41">
        <f t="shared" si="76"/>
        <v>0</v>
      </c>
      <c r="L511" s="41">
        <f t="shared" si="77"/>
        <v>2.3293737285712268E-6</v>
      </c>
      <c r="M511" s="41"/>
      <c r="N511" s="41"/>
      <c r="O511" s="41"/>
      <c r="P511" s="41"/>
    </row>
    <row r="512" spans="2:16" ht="15" customHeight="1">
      <c r="B512" s="47" t="s">
        <v>7</v>
      </c>
      <c r="C512" s="39">
        <v>2.6216538551129749</v>
      </c>
      <c r="D512" s="39">
        <v>85.914034474726293</v>
      </c>
      <c r="E512" s="45">
        <v>2182.4620731423247</v>
      </c>
      <c r="F512" s="45">
        <v>2270.9977591427905</v>
      </c>
      <c r="G512" s="39">
        <v>72.314961565338919</v>
      </c>
      <c r="H512" s="39">
        <v>67.877025390170047</v>
      </c>
      <c r="I512" s="45">
        <v>63.96501048218029</v>
      </c>
      <c r="J512" s="46">
        <v>2475.1547565804794</v>
      </c>
      <c r="K512" s="41">
        <f t="shared" si="76"/>
        <v>0</v>
      </c>
      <c r="L512" s="41">
        <f t="shared" si="77"/>
        <v>-2.3293732738238759E-6</v>
      </c>
      <c r="M512" s="41"/>
      <c r="N512" s="41"/>
      <c r="O512" s="41"/>
      <c r="P512" s="41"/>
    </row>
    <row r="513" spans="2:16" ht="15" customHeight="1">
      <c r="B513" s="47" t="s">
        <v>6</v>
      </c>
      <c r="C513" s="39">
        <v>2.7171954344281386</v>
      </c>
      <c r="D513" s="39">
        <v>84.910764034474724</v>
      </c>
      <c r="E513" s="45">
        <v>2126.7159399021662</v>
      </c>
      <c r="F513" s="45">
        <v>2214.3439017004425</v>
      </c>
      <c r="G513" s="39">
        <v>72.314961565338919</v>
      </c>
      <c r="H513" s="39">
        <v>62.61261588632658</v>
      </c>
      <c r="I513" s="45">
        <v>66.381150710458883</v>
      </c>
      <c r="J513" s="46">
        <v>2415.6526298625668</v>
      </c>
      <c r="K513" s="41">
        <f t="shared" si="76"/>
        <v>0</v>
      </c>
      <c r="L513" s="41">
        <f t="shared" si="77"/>
        <v>2.3293737285712268E-6</v>
      </c>
      <c r="M513" s="41"/>
      <c r="N513" s="41"/>
      <c r="O513" s="41"/>
      <c r="P513" s="41"/>
    </row>
    <row r="514" spans="2:16" ht="15" customHeight="1">
      <c r="B514" s="47" t="s">
        <v>5</v>
      </c>
      <c r="C514" s="39">
        <v>2.679375727929187</v>
      </c>
      <c r="D514" s="39">
        <v>84.809233636151873</v>
      </c>
      <c r="E514" s="45">
        <v>2123.5706662007919</v>
      </c>
      <c r="F514" s="45">
        <v>2211.0592755648731</v>
      </c>
      <c r="G514" s="39">
        <v>70.477859305846721</v>
      </c>
      <c r="H514" s="39">
        <v>70.508402049848598</v>
      </c>
      <c r="I514" s="45">
        <v>63.46945725599813</v>
      </c>
      <c r="J514" s="46">
        <v>2415.51499650594</v>
      </c>
      <c r="K514" s="41">
        <f t="shared" si="76"/>
        <v>2.3293732738238759E-6</v>
      </c>
      <c r="L514" s="41">
        <f t="shared" si="77"/>
        <v>0</v>
      </c>
      <c r="M514" s="41"/>
      <c r="N514" s="41"/>
      <c r="O514" s="41"/>
      <c r="P514" s="41"/>
    </row>
    <row r="515" spans="2:16" ht="15" customHeight="1">
      <c r="B515" s="48">
        <v>2007</v>
      </c>
      <c r="C515" s="45"/>
      <c r="D515" s="45"/>
      <c r="E515" s="45"/>
      <c r="F515" s="45"/>
      <c r="G515" s="39"/>
      <c r="H515" s="39"/>
      <c r="I515" s="45"/>
      <c r="J515" s="46"/>
      <c r="K515" s="41"/>
      <c r="L515" s="41"/>
      <c r="M515" s="41"/>
      <c r="N515" s="41"/>
      <c r="O515" s="41"/>
      <c r="P515" s="41"/>
    </row>
    <row r="516" spans="2:16" ht="15" customHeight="1">
      <c r="B516" s="47" t="s">
        <v>16</v>
      </c>
      <c r="C516" s="39">
        <v>2.7613044491031915</v>
      </c>
      <c r="D516" s="39">
        <v>85.561024924295353</v>
      </c>
      <c r="E516" s="45">
        <v>2051.543724668064</v>
      </c>
      <c r="F516" s="45">
        <v>2139.8660540414626</v>
      </c>
      <c r="G516" s="39">
        <v>70.477859305846721</v>
      </c>
      <c r="H516" s="39">
        <v>80.430526438388071</v>
      </c>
      <c r="I516" s="45">
        <v>60.788516189145113</v>
      </c>
      <c r="J516" s="46">
        <v>2351.5629559748422</v>
      </c>
      <c r="K516" s="41">
        <f t="shared" ref="K516:K527" si="78">J516-(F516+G516+H516+I516)</f>
        <v>0</v>
      </c>
      <c r="L516" s="41">
        <f t="shared" ref="L516:L527" si="79">F516-(C516+D516+E516)</f>
        <v>0</v>
      </c>
      <c r="M516" s="41"/>
      <c r="N516" s="41"/>
      <c r="O516" s="41"/>
      <c r="P516" s="41"/>
    </row>
    <row r="517" spans="2:16" ht="15" customHeight="1">
      <c r="B517" s="47" t="s">
        <v>15</v>
      </c>
      <c r="C517" s="39">
        <v>2.8170719776380153</v>
      </c>
      <c r="D517" s="39">
        <v>85.257999068250626</v>
      </c>
      <c r="E517" s="45">
        <v>2021.8763405543907</v>
      </c>
      <c r="F517" s="45">
        <v>2109.9514116002792</v>
      </c>
      <c r="G517" s="39">
        <v>70.477859305846721</v>
      </c>
      <c r="H517" s="39">
        <v>81.732054507337523</v>
      </c>
      <c r="I517" s="45">
        <v>62.856908921500114</v>
      </c>
      <c r="J517" s="46">
        <v>2325.0182343349638</v>
      </c>
      <c r="K517" s="41">
        <f t="shared" si="78"/>
        <v>0</v>
      </c>
      <c r="L517" s="41">
        <f t="shared" si="79"/>
        <v>0</v>
      </c>
      <c r="M517" s="41"/>
      <c r="N517" s="41"/>
      <c r="O517" s="41"/>
      <c r="P517" s="41"/>
    </row>
    <row r="518" spans="2:16" ht="15" customHeight="1">
      <c r="B518" s="47" t="s">
        <v>14</v>
      </c>
      <c r="C518" s="39">
        <v>2.7755718611693454</v>
      </c>
      <c r="D518" s="39">
        <v>84.944558583740971</v>
      </c>
      <c r="E518" s="45">
        <v>1969.0096855345912</v>
      </c>
      <c r="F518" s="45">
        <v>2056.7298159795014</v>
      </c>
      <c r="G518" s="39">
        <v>70.477859305846721</v>
      </c>
      <c r="H518" s="39">
        <v>79.890719776380152</v>
      </c>
      <c r="I518" s="45">
        <v>63.298117866293971</v>
      </c>
      <c r="J518" s="46">
        <v>2270.396515257396</v>
      </c>
      <c r="K518" s="41">
        <f t="shared" si="78"/>
        <v>2.3293737285712268E-6</v>
      </c>
      <c r="L518" s="41">
        <f t="shared" si="79"/>
        <v>0</v>
      </c>
      <c r="M518" s="41"/>
      <c r="N518" s="41"/>
      <c r="O518" s="41"/>
      <c r="P518" s="41"/>
    </row>
    <row r="519" spans="2:16" ht="15" customHeight="1">
      <c r="B519" s="47" t="s">
        <v>13</v>
      </c>
      <c r="C519" s="39">
        <v>2.7695271372000936</v>
      </c>
      <c r="D519" s="39">
        <v>83.773004891684138</v>
      </c>
      <c r="E519" s="45">
        <v>1961.1311833216862</v>
      </c>
      <c r="F519" s="45">
        <v>2047.6737153505705</v>
      </c>
      <c r="G519" s="39">
        <v>70.477859305846721</v>
      </c>
      <c r="H519" s="39">
        <v>82.204286047053344</v>
      </c>
      <c r="I519" s="45">
        <v>61.63180759375728</v>
      </c>
      <c r="J519" s="46">
        <v>2261.9876706266014</v>
      </c>
      <c r="K519" s="41">
        <f t="shared" si="78"/>
        <v>2.3293732738238759E-6</v>
      </c>
      <c r="L519" s="41">
        <f t="shared" si="79"/>
        <v>0</v>
      </c>
      <c r="M519" s="41"/>
      <c r="N519" s="41"/>
      <c r="O519" s="41"/>
      <c r="P519" s="41"/>
    </row>
    <row r="520" spans="2:16" ht="15" customHeight="1">
      <c r="B520" s="47" t="s">
        <v>12</v>
      </c>
      <c r="C520" s="39">
        <v>2.7244467738178426</v>
      </c>
      <c r="D520" s="39">
        <v>84.787684602841836</v>
      </c>
      <c r="E520" s="45">
        <v>1992.5608339156768</v>
      </c>
      <c r="F520" s="45">
        <v>2080.0729652923364</v>
      </c>
      <c r="G520" s="39">
        <v>69.064824132308402</v>
      </c>
      <c r="H520" s="39">
        <v>115.80143023526669</v>
      </c>
      <c r="I520" s="45">
        <v>61.049419986023757</v>
      </c>
      <c r="J520" s="46">
        <v>2325.9886419753088</v>
      </c>
      <c r="K520" s="41">
        <f t="shared" si="78"/>
        <v>2.3293737285712268E-6</v>
      </c>
      <c r="L520" s="41">
        <f t="shared" si="79"/>
        <v>0</v>
      </c>
      <c r="M520" s="41"/>
      <c r="N520" s="41"/>
      <c r="O520" s="41"/>
      <c r="P520" s="41"/>
    </row>
    <row r="521" spans="2:16" ht="15" customHeight="1">
      <c r="B521" s="47" t="s">
        <v>11</v>
      </c>
      <c r="C521" s="39">
        <v>2.6657232704402514</v>
      </c>
      <c r="D521" s="39">
        <v>86.435199161425587</v>
      </c>
      <c r="E521" s="45">
        <v>1895.1684859072909</v>
      </c>
      <c r="F521" s="45">
        <v>1984.2694106685301</v>
      </c>
      <c r="G521" s="39">
        <v>69.064824132308402</v>
      </c>
      <c r="H521" s="39">
        <v>171.07250407640345</v>
      </c>
      <c r="I521" s="45">
        <v>62.045178197064985</v>
      </c>
      <c r="J521" s="46">
        <v>2286.4519194036802</v>
      </c>
      <c r="K521" s="41">
        <f t="shared" si="78"/>
        <v>2.3293732738238759E-6</v>
      </c>
      <c r="L521" s="41">
        <f t="shared" si="79"/>
        <v>2.3293732738238759E-6</v>
      </c>
      <c r="M521" s="41"/>
      <c r="N521" s="41"/>
      <c r="O521" s="41"/>
      <c r="P521" s="41"/>
    </row>
    <row r="522" spans="2:16" ht="15" customHeight="1">
      <c r="B522" s="47" t="s">
        <v>8</v>
      </c>
      <c r="C522" s="39">
        <v>2.7085581178662941</v>
      </c>
      <c r="D522" s="39">
        <v>85.863146983461434</v>
      </c>
      <c r="E522" s="45">
        <v>1885.832257162823</v>
      </c>
      <c r="F522" s="45">
        <v>1974.4039645935241</v>
      </c>
      <c r="G522" s="39">
        <v>69.064824132308402</v>
      </c>
      <c r="H522" s="39">
        <v>197.73094106685301</v>
      </c>
      <c r="I522" s="45">
        <v>62.574297693920336</v>
      </c>
      <c r="J522" s="46">
        <v>2303.774027486606</v>
      </c>
      <c r="K522" s="41">
        <f t="shared" si="78"/>
        <v>0</v>
      </c>
      <c r="L522" s="41">
        <f t="shared" si="79"/>
        <v>2.3293732738238759E-6</v>
      </c>
      <c r="M522" s="49"/>
      <c r="N522" s="49"/>
      <c r="O522" s="49"/>
      <c r="P522" s="49"/>
    </row>
    <row r="523" spans="2:16" ht="15" customHeight="1">
      <c r="B523" s="47" t="s">
        <v>17</v>
      </c>
      <c r="C523" s="39">
        <v>2.7236128581411601</v>
      </c>
      <c r="D523" s="39">
        <v>86.737216398788718</v>
      </c>
      <c r="E523" s="45">
        <v>1907.8815630095505</v>
      </c>
      <c r="F523" s="45">
        <v>1997.3423922664801</v>
      </c>
      <c r="G523" s="39">
        <v>69.064824132308402</v>
      </c>
      <c r="H523" s="39">
        <v>217.45963661774985</v>
      </c>
      <c r="I523" s="45">
        <v>62.885220125786162</v>
      </c>
      <c r="J523" s="46">
        <v>2346.7520731423247</v>
      </c>
      <c r="K523" s="41">
        <f t="shared" si="78"/>
        <v>0</v>
      </c>
      <c r="L523" s="41">
        <f t="shared" si="79"/>
        <v>0</v>
      </c>
      <c r="M523" s="49"/>
      <c r="N523" s="49"/>
      <c r="O523" s="49"/>
      <c r="P523" s="49"/>
    </row>
    <row r="524" spans="2:16" ht="15" customHeight="1">
      <c r="B524" s="47" t="s">
        <v>18</v>
      </c>
      <c r="C524" s="39">
        <v>2.9054274400186344</v>
      </c>
      <c r="D524" s="39">
        <v>84.961453529000693</v>
      </c>
      <c r="E524" s="45">
        <v>1965.6264779874214</v>
      </c>
      <c r="F524" s="45">
        <v>2053.4933589564407</v>
      </c>
      <c r="G524" s="39">
        <v>69.064824132308402</v>
      </c>
      <c r="H524" s="39">
        <v>219.09572792918703</v>
      </c>
      <c r="I524" s="45">
        <v>67.747200093174939</v>
      </c>
      <c r="J524" s="46">
        <v>2409.4011111111108</v>
      </c>
      <c r="K524" s="41">
        <f t="shared" si="78"/>
        <v>0</v>
      </c>
      <c r="L524" s="41">
        <f t="shared" si="79"/>
        <v>0</v>
      </c>
      <c r="M524" s="49"/>
      <c r="N524" s="49"/>
      <c r="O524" s="49"/>
      <c r="P524" s="49"/>
    </row>
    <row r="525" spans="2:16" ht="15" customHeight="1">
      <c r="B525" s="47" t="s">
        <v>7</v>
      </c>
      <c r="C525" s="39">
        <v>3.0225250407640343</v>
      </c>
      <c r="D525" s="39">
        <v>84.32723969252271</v>
      </c>
      <c r="E525" s="45">
        <v>1919.1079874213835</v>
      </c>
      <c r="F525" s="45">
        <v>2006.4577521546703</v>
      </c>
      <c r="G525" s="39">
        <v>69.064824132308402</v>
      </c>
      <c r="H525" s="39">
        <v>214.04282320055904</v>
      </c>
      <c r="I525" s="45">
        <v>67.893107384113662</v>
      </c>
      <c r="J525" s="46">
        <v>2357.4585092010248</v>
      </c>
      <c r="K525" s="41">
        <f t="shared" si="78"/>
        <v>2.3293737285712268E-6</v>
      </c>
      <c r="L525" s="41">
        <f t="shared" si="79"/>
        <v>0</v>
      </c>
      <c r="M525" s="49"/>
      <c r="N525" s="49"/>
      <c r="O525" s="49"/>
      <c r="P525" s="49"/>
    </row>
    <row r="526" spans="2:16" ht="15" customHeight="1">
      <c r="B526" s="47" t="s">
        <v>6</v>
      </c>
      <c r="C526" s="39">
        <v>2.9834428138830655</v>
      </c>
      <c r="D526" s="39">
        <v>84.103945958537153</v>
      </c>
      <c r="E526" s="45">
        <v>2481.280421616585</v>
      </c>
      <c r="F526" s="45">
        <v>2568.3678103890052</v>
      </c>
      <c r="G526" s="39">
        <v>69.064824132308402</v>
      </c>
      <c r="H526" s="39">
        <v>224.61820405310971</v>
      </c>
      <c r="I526" s="45">
        <v>71.472606568832987</v>
      </c>
      <c r="J526" s="46">
        <v>2933.5719030980667</v>
      </c>
      <c r="K526" s="41">
        <f t="shared" si="78"/>
        <v>4.8457954810601223E-2</v>
      </c>
      <c r="L526" s="41">
        <f t="shared" si="79"/>
        <v>0</v>
      </c>
      <c r="M526" s="49"/>
      <c r="N526" s="49"/>
      <c r="O526" s="49"/>
      <c r="P526" s="49"/>
    </row>
    <row r="527" spans="2:16" ht="15" customHeight="1" thickBot="1">
      <c r="B527" s="50" t="s">
        <v>5</v>
      </c>
      <c r="C527" s="51">
        <v>8.8403959934777543</v>
      </c>
      <c r="D527" s="52">
        <v>83.884076403447466</v>
      </c>
      <c r="E527" s="53">
        <v>2434.4347193105054</v>
      </c>
      <c r="F527" s="53">
        <v>2527.1591940368044</v>
      </c>
      <c r="G527" s="52">
        <v>66.309720475192165</v>
      </c>
      <c r="H527" s="52">
        <v>203.61197297926856</v>
      </c>
      <c r="I527" s="53">
        <v>74.387889587700911</v>
      </c>
      <c r="J527" s="54">
        <v>2871.4687770789656</v>
      </c>
      <c r="K527" s="41">
        <f t="shared" si="78"/>
        <v>0</v>
      </c>
      <c r="L527" s="41">
        <f t="shared" si="79"/>
        <v>2.3293737285712268E-6</v>
      </c>
      <c r="M527" s="49"/>
      <c r="N527" s="49"/>
      <c r="O527" s="49"/>
      <c r="P527" s="49"/>
    </row>
    <row r="528" spans="2:16" ht="5.0999999999999996" customHeight="1">
      <c r="B528" s="55"/>
      <c r="C528" s="39"/>
      <c r="D528" s="37"/>
      <c r="E528" s="38"/>
      <c r="F528" s="38"/>
      <c r="G528" s="39"/>
      <c r="H528" s="39"/>
      <c r="I528" s="39"/>
      <c r="J528" s="38"/>
      <c r="K528" s="41"/>
      <c r="L528" s="41"/>
      <c r="M528" s="49"/>
      <c r="N528" s="49"/>
      <c r="O528" s="49"/>
      <c r="P528" s="49"/>
    </row>
    <row r="529" spans="2:11" ht="33" customHeight="1">
      <c r="B529" s="122" t="s">
        <v>79</v>
      </c>
      <c r="C529" s="122"/>
      <c r="D529" s="122"/>
      <c r="E529" s="122"/>
      <c r="F529" s="122"/>
      <c r="G529" s="122"/>
      <c r="H529" s="122"/>
      <c r="I529" s="122"/>
      <c r="J529" s="122"/>
      <c r="K529" s="41"/>
    </row>
    <row r="530" spans="2:11" ht="12.95" customHeight="1">
      <c r="B530" s="122" t="s">
        <v>80</v>
      </c>
      <c r="C530" s="122"/>
      <c r="D530" s="122"/>
      <c r="E530" s="122"/>
      <c r="F530" s="122"/>
      <c r="G530" s="122"/>
      <c r="H530" s="122"/>
      <c r="I530" s="122"/>
      <c r="J530" s="122"/>
    </row>
    <row r="531" spans="2:11" ht="12.95" customHeight="1">
      <c r="B531" s="122" t="s">
        <v>81</v>
      </c>
      <c r="C531" s="122"/>
      <c r="D531" s="122"/>
      <c r="E531" s="122"/>
      <c r="F531" s="122"/>
      <c r="G531" s="122"/>
      <c r="H531" s="122"/>
      <c r="I531" s="122"/>
      <c r="J531" s="122"/>
    </row>
    <row r="532" spans="2:11" ht="12.95" customHeight="1">
      <c r="B532" s="122" t="s">
        <v>82</v>
      </c>
      <c r="C532" s="122"/>
      <c r="D532" s="122"/>
      <c r="E532" s="122"/>
      <c r="F532" s="122"/>
      <c r="G532" s="122"/>
      <c r="H532" s="122"/>
      <c r="I532" s="122"/>
      <c r="J532" s="122"/>
    </row>
    <row r="533" spans="2:11" ht="13.5" customHeight="1">
      <c r="C533" s="38"/>
      <c r="D533" s="38"/>
      <c r="E533" s="38"/>
      <c r="F533" s="38"/>
      <c r="G533" s="38"/>
      <c r="H533" s="38"/>
      <c r="I533" s="38"/>
      <c r="J533" s="38"/>
    </row>
    <row r="534" spans="2:11" ht="13.5" customHeight="1">
      <c r="C534" s="38"/>
      <c r="D534" s="38"/>
      <c r="E534" s="38"/>
      <c r="F534" s="38"/>
      <c r="G534" s="38"/>
      <c r="H534" s="38"/>
      <c r="I534" s="38"/>
      <c r="J534" s="38"/>
    </row>
    <row r="535" spans="2:11" ht="13.5" customHeight="1">
      <c r="C535" s="38"/>
      <c r="D535" s="38"/>
      <c r="E535" s="38"/>
      <c r="F535" s="38"/>
      <c r="G535" s="38"/>
      <c r="H535" s="38"/>
      <c r="I535" s="38"/>
      <c r="J535" s="38"/>
    </row>
    <row r="536" spans="2:11" ht="13.5" customHeight="1">
      <c r="C536" s="38"/>
      <c r="D536" s="38"/>
      <c r="E536" s="38"/>
      <c r="F536" s="38"/>
      <c r="G536" s="38"/>
      <c r="H536" s="38"/>
      <c r="I536" s="38"/>
      <c r="J536" s="38"/>
    </row>
    <row r="537" spans="2:11" ht="13.5" customHeight="1">
      <c r="C537" s="38"/>
      <c r="D537" s="38"/>
      <c r="E537" s="38"/>
      <c r="F537" s="38"/>
      <c r="G537" s="38"/>
      <c r="H537" s="38"/>
      <c r="I537" s="38"/>
      <c r="J537" s="38"/>
    </row>
    <row r="538" spans="2:11" ht="13.5" customHeight="1">
      <c r="C538" s="38"/>
      <c r="D538" s="38"/>
      <c r="E538" s="38"/>
      <c r="F538" s="38"/>
      <c r="G538" s="38"/>
      <c r="H538" s="38"/>
      <c r="I538" s="38"/>
      <c r="J538" s="38"/>
    </row>
    <row r="539" spans="2:11" ht="13.5" customHeight="1">
      <c r="C539" s="38"/>
      <c r="D539" s="38"/>
      <c r="E539" s="38"/>
      <c r="F539" s="38"/>
      <c r="G539" s="38"/>
      <c r="H539" s="38"/>
      <c r="I539" s="38"/>
      <c r="J539" s="38"/>
    </row>
    <row r="540" spans="2:11" ht="13.5" customHeight="1">
      <c r="C540" s="38"/>
      <c r="D540" s="38"/>
      <c r="E540" s="38"/>
      <c r="F540" s="38"/>
      <c r="G540" s="38"/>
      <c r="H540" s="38"/>
      <c r="I540" s="38"/>
      <c r="J540" s="38"/>
    </row>
    <row r="541" spans="2:11" ht="13.5" customHeight="1">
      <c r="C541" s="38"/>
      <c r="D541" s="38"/>
      <c r="E541" s="38"/>
      <c r="F541" s="38"/>
      <c r="G541" s="38"/>
      <c r="H541" s="38"/>
      <c r="I541" s="38"/>
      <c r="J541" s="38"/>
    </row>
    <row r="542" spans="2:11" ht="13.5" customHeight="1">
      <c r="C542" s="38"/>
      <c r="D542" s="38"/>
      <c r="E542" s="38"/>
      <c r="F542" s="38"/>
      <c r="G542" s="38"/>
      <c r="H542" s="38"/>
      <c r="I542" s="38"/>
      <c r="J542" s="38"/>
    </row>
    <row r="543" spans="2:11" ht="13.5" customHeight="1">
      <c r="C543" s="38"/>
      <c r="D543" s="38"/>
      <c r="E543" s="38"/>
      <c r="F543" s="38"/>
      <c r="G543" s="38"/>
      <c r="H543" s="38"/>
      <c r="I543" s="38"/>
      <c r="J543" s="38"/>
    </row>
    <row r="545" spans="3:10" ht="13.5" customHeight="1">
      <c r="C545" s="41"/>
      <c r="D545" s="41"/>
      <c r="E545" s="41"/>
      <c r="F545" s="41"/>
      <c r="G545" s="41"/>
      <c r="H545" s="41"/>
      <c r="I545" s="41"/>
      <c r="J545" s="41"/>
    </row>
    <row r="546" spans="3:10" ht="13.5" customHeight="1">
      <c r="C546" s="41"/>
      <c r="D546" s="41"/>
      <c r="E546" s="41"/>
      <c r="F546" s="41"/>
      <c r="G546" s="41"/>
      <c r="H546" s="41"/>
      <c r="I546" s="41"/>
      <c r="J546" s="41"/>
    </row>
    <row r="547" spans="3:10" ht="13.5" customHeight="1">
      <c r="C547" s="41"/>
      <c r="D547" s="41"/>
      <c r="E547" s="41"/>
      <c r="F547" s="41"/>
      <c r="G547" s="41"/>
      <c r="H547" s="41"/>
      <c r="I547" s="41"/>
      <c r="J547" s="41"/>
    </row>
    <row r="548" spans="3:10" ht="13.5" customHeight="1">
      <c r="C548" s="41"/>
      <c r="D548" s="41"/>
      <c r="E548" s="41"/>
      <c r="F548" s="41"/>
      <c r="G548" s="41"/>
      <c r="H548" s="41"/>
      <c r="I548" s="41"/>
      <c r="J548" s="41"/>
    </row>
    <row r="549" spans="3:10" ht="13.5" customHeight="1">
      <c r="C549" s="41"/>
      <c r="D549" s="41"/>
      <c r="E549" s="41"/>
      <c r="F549" s="41"/>
      <c r="G549" s="41"/>
      <c r="H549" s="41"/>
      <c r="I549" s="41"/>
      <c r="J549" s="41"/>
    </row>
    <row r="550" spans="3:10" ht="13.5" customHeight="1">
      <c r="C550" s="41"/>
      <c r="D550" s="41"/>
      <c r="E550" s="41"/>
      <c r="F550" s="41"/>
      <c r="G550" s="41"/>
      <c r="H550" s="41"/>
      <c r="I550" s="41"/>
      <c r="J550" s="41"/>
    </row>
    <row r="551" spans="3:10" ht="13.5" customHeight="1">
      <c r="C551" s="41"/>
      <c r="D551" s="41"/>
      <c r="E551" s="41"/>
      <c r="F551" s="41"/>
      <c r="G551" s="41"/>
      <c r="H551" s="41"/>
      <c r="I551" s="41"/>
      <c r="J551" s="41"/>
    </row>
    <row r="552" spans="3:10" ht="13.5" customHeight="1">
      <c r="C552" s="41"/>
      <c r="D552" s="41"/>
      <c r="E552" s="41"/>
      <c r="F552" s="41"/>
      <c r="G552" s="41"/>
      <c r="H552" s="41"/>
      <c r="I552" s="41"/>
      <c r="J552" s="41"/>
    </row>
    <row r="553" spans="3:10" ht="13.5" customHeight="1">
      <c r="C553" s="41"/>
      <c r="D553" s="41"/>
      <c r="E553" s="41"/>
      <c r="F553" s="41"/>
      <c r="G553" s="41"/>
      <c r="H553" s="41"/>
      <c r="I553" s="41"/>
      <c r="J553" s="41"/>
    </row>
    <row r="554" spans="3:10" ht="13.5" customHeight="1">
      <c r="C554" s="41"/>
      <c r="D554" s="41"/>
      <c r="E554" s="41"/>
      <c r="F554" s="41"/>
      <c r="G554" s="41"/>
      <c r="H554" s="41"/>
      <c r="I554" s="41"/>
      <c r="J554" s="41"/>
    </row>
    <row r="555" spans="3:10" ht="13.5" customHeight="1">
      <c r="C555" s="41"/>
      <c r="D555" s="41"/>
      <c r="E555" s="41"/>
      <c r="F555" s="41"/>
      <c r="G555" s="41"/>
      <c r="H555" s="41"/>
      <c r="I555" s="41"/>
      <c r="J555" s="41"/>
    </row>
    <row r="556" spans="3:10" ht="13.5" customHeight="1">
      <c r="C556" s="41"/>
      <c r="D556" s="41"/>
      <c r="E556" s="41"/>
      <c r="F556" s="41"/>
      <c r="G556" s="41"/>
      <c r="H556" s="41"/>
      <c r="I556" s="41"/>
      <c r="J556" s="41"/>
    </row>
    <row r="557" spans="3:10" ht="13.5" customHeight="1">
      <c r="C557" s="41"/>
      <c r="D557" s="41"/>
      <c r="E557" s="41"/>
      <c r="F557" s="41"/>
      <c r="G557" s="41"/>
      <c r="H557" s="41"/>
      <c r="I557" s="41"/>
      <c r="J557" s="41"/>
    </row>
  </sheetData>
  <mergeCells count="13">
    <mergeCell ref="B529:J529"/>
    <mergeCell ref="B530:J530"/>
    <mergeCell ref="B531:J531"/>
    <mergeCell ref="B532:J532"/>
    <mergeCell ref="B2:J2"/>
    <mergeCell ref="B3:J3"/>
    <mergeCell ref="B4:J4"/>
    <mergeCell ref="B6:B7"/>
    <mergeCell ref="C6:F6"/>
    <mergeCell ref="G6:G7"/>
    <mergeCell ref="H6:H7"/>
    <mergeCell ref="I6:I7"/>
    <mergeCell ref="J6:J7"/>
  </mergeCells>
  <printOptions horizontalCentered="1"/>
  <pageMargins left="0.5" right="0.5" top="0.98425196850393704" bottom="0.98425196850393704" header="0.511811023622047" footer="0.511811023622047"/>
  <pageSetup paperSize="9" scale="77" fitToHeight="10" orientation="portrait" horizontalDpi="300" verticalDpi="300" r:id="rId1"/>
  <headerFooter alignWithMargins="0">
    <oddFooter>&amp;L&amp;1#&amp;"Arial"&amp;9&amp;K000000Document Classification: Restricted</oddFooter>
  </headerFooter>
  <rowBreaks count="2" manualBreakCount="2">
    <brk id="462" min="1" max="9" man="1"/>
    <brk id="514"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Q543"/>
  <sheetViews>
    <sheetView showGridLines="0" view="pageBreakPreview" zoomScaleNormal="90" zoomScaleSheetLayoutView="10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defaultColWidth="9.140625" defaultRowHeight="13.5" customHeight="1"/>
  <cols>
    <col min="1" max="1" width="2.7109375" style="29" customWidth="1"/>
    <col min="2" max="2" width="9.5703125" style="29" customWidth="1"/>
    <col min="3" max="3" width="14" style="29" customWidth="1"/>
    <col min="4" max="4" width="14.140625" style="29" customWidth="1"/>
    <col min="5" max="5" width="13.5703125" style="29" customWidth="1"/>
    <col min="6" max="6" width="13.7109375" style="29" customWidth="1"/>
    <col min="7" max="7" width="12" style="29" customWidth="1"/>
    <col min="8" max="8" width="13" style="29" bestFit="1" customWidth="1"/>
    <col min="9" max="9" width="13.42578125" style="29" customWidth="1"/>
    <col min="10" max="10" width="13.5703125" style="29" customWidth="1"/>
    <col min="11" max="11" width="15.140625" style="29" customWidth="1"/>
    <col min="12" max="12" width="2.7109375" style="29" customWidth="1"/>
    <col min="13" max="13" width="12.140625" style="29" customWidth="1"/>
    <col min="14" max="14" width="11.140625" style="29" customWidth="1"/>
    <col min="15" max="16384" width="9.140625" style="29"/>
  </cols>
  <sheetData>
    <row r="2" spans="2:14" ht="22.5">
      <c r="B2" s="123" t="s">
        <v>28</v>
      </c>
      <c r="C2" s="123"/>
      <c r="D2" s="123"/>
      <c r="E2" s="123"/>
      <c r="F2" s="123"/>
      <c r="G2" s="123"/>
      <c r="H2" s="123"/>
      <c r="I2" s="123"/>
      <c r="J2" s="123"/>
      <c r="K2" s="123"/>
    </row>
    <row r="3" spans="2:14" ht="15" customHeight="1">
      <c r="B3" s="124" t="s">
        <v>65</v>
      </c>
      <c r="C3" s="124"/>
      <c r="D3" s="124"/>
      <c r="E3" s="124"/>
      <c r="F3" s="124"/>
      <c r="G3" s="124"/>
      <c r="H3" s="124"/>
      <c r="I3" s="124"/>
      <c r="J3" s="124"/>
      <c r="K3" s="124"/>
    </row>
    <row r="4" spans="2:14" ht="12.75">
      <c r="B4" s="125" t="s">
        <v>45</v>
      </c>
      <c r="C4" s="125"/>
      <c r="D4" s="125"/>
      <c r="E4" s="125"/>
      <c r="F4" s="125"/>
      <c r="G4" s="125"/>
      <c r="H4" s="125"/>
      <c r="I4" s="125"/>
      <c r="J4" s="125"/>
      <c r="K4" s="125"/>
    </row>
    <row r="5" spans="2:14" ht="13.5" customHeight="1" thickBot="1">
      <c r="B5" s="31"/>
      <c r="C5" s="57"/>
      <c r="D5" s="57"/>
      <c r="E5" s="57"/>
      <c r="F5" s="57"/>
      <c r="G5" s="57"/>
      <c r="H5" s="57"/>
      <c r="J5" s="31"/>
      <c r="K5" s="33" t="s">
        <v>29</v>
      </c>
    </row>
    <row r="6" spans="2:14" ht="18.75" customHeight="1">
      <c r="B6" s="126" t="s">
        <v>1</v>
      </c>
      <c r="C6" s="130" t="s">
        <v>30</v>
      </c>
      <c r="D6" s="130" t="s">
        <v>31</v>
      </c>
      <c r="E6" s="134" t="s">
        <v>32</v>
      </c>
      <c r="F6" s="135"/>
      <c r="G6" s="135"/>
      <c r="H6" s="136"/>
      <c r="I6" s="130" t="s">
        <v>33</v>
      </c>
      <c r="J6" s="130" t="s">
        <v>83</v>
      </c>
      <c r="K6" s="137" t="s">
        <v>84</v>
      </c>
      <c r="L6" s="58"/>
    </row>
    <row r="7" spans="2:14" ht="42.75" customHeight="1">
      <c r="B7" s="127"/>
      <c r="C7" s="131"/>
      <c r="D7" s="131"/>
      <c r="E7" s="34" t="s">
        <v>85</v>
      </c>
      <c r="F7" s="34" t="s">
        <v>34</v>
      </c>
      <c r="G7" s="34" t="s">
        <v>35</v>
      </c>
      <c r="H7" s="34" t="s">
        <v>36</v>
      </c>
      <c r="I7" s="131"/>
      <c r="J7" s="131"/>
      <c r="K7" s="138"/>
      <c r="L7" s="58"/>
    </row>
    <row r="8" spans="2:14" ht="15" customHeight="1">
      <c r="B8" s="36">
        <v>1968</v>
      </c>
      <c r="C8" s="59"/>
      <c r="D8" s="59"/>
      <c r="E8" s="59"/>
      <c r="F8" s="59"/>
      <c r="G8" s="59"/>
      <c r="H8" s="59"/>
      <c r="I8" s="59"/>
      <c r="J8" s="59"/>
      <c r="K8" s="60"/>
      <c r="L8" s="61"/>
    </row>
    <row r="9" spans="2:14" ht="15" customHeight="1">
      <c r="B9" s="42" t="s">
        <v>72</v>
      </c>
      <c r="C9" s="45" t="s">
        <v>73</v>
      </c>
      <c r="D9" s="45" t="s">
        <v>73</v>
      </c>
      <c r="E9" s="45" t="s">
        <v>73</v>
      </c>
      <c r="F9" s="45" t="s">
        <v>73</v>
      </c>
      <c r="G9" s="45" t="s">
        <v>73</v>
      </c>
      <c r="H9" s="45" t="s">
        <v>73</v>
      </c>
      <c r="I9" s="45" t="s">
        <v>73</v>
      </c>
      <c r="J9" s="43" t="s">
        <v>73</v>
      </c>
      <c r="K9" s="62" t="s">
        <v>73</v>
      </c>
      <c r="L9" s="61"/>
    </row>
    <row r="10" spans="2:14" ht="15" customHeight="1">
      <c r="B10" s="42" t="s">
        <v>74</v>
      </c>
      <c r="C10" s="45" t="s">
        <v>73</v>
      </c>
      <c r="D10" s="45" t="s">
        <v>73</v>
      </c>
      <c r="E10" s="45" t="s">
        <v>73</v>
      </c>
      <c r="F10" s="45" t="s">
        <v>73</v>
      </c>
      <c r="G10" s="45" t="s">
        <v>73</v>
      </c>
      <c r="H10" s="45" t="s">
        <v>73</v>
      </c>
      <c r="I10" s="45" t="s">
        <v>73</v>
      </c>
      <c r="J10" s="43" t="s">
        <v>73</v>
      </c>
      <c r="K10" s="62" t="s">
        <v>73</v>
      </c>
      <c r="L10" s="61"/>
    </row>
    <row r="11" spans="2:14" ht="15" customHeight="1">
      <c r="B11" s="42" t="s">
        <v>75</v>
      </c>
      <c r="C11" s="45" t="s">
        <v>73</v>
      </c>
      <c r="D11" s="45" t="s">
        <v>73</v>
      </c>
      <c r="E11" s="45" t="s">
        <v>73</v>
      </c>
      <c r="F11" s="45" t="s">
        <v>73</v>
      </c>
      <c r="G11" s="45" t="s">
        <v>73</v>
      </c>
      <c r="H11" s="45" t="s">
        <v>73</v>
      </c>
      <c r="I11" s="45" t="s">
        <v>73</v>
      </c>
      <c r="J11" s="43" t="s">
        <v>73</v>
      </c>
      <c r="K11" s="62" t="s">
        <v>73</v>
      </c>
      <c r="L11" s="61"/>
    </row>
    <row r="12" spans="2:14" ht="15" customHeight="1">
      <c r="B12" s="42" t="s">
        <v>22</v>
      </c>
      <c r="C12" s="45" t="s">
        <v>73</v>
      </c>
      <c r="D12" s="45" t="s">
        <v>73</v>
      </c>
      <c r="E12" s="45" t="s">
        <v>73</v>
      </c>
      <c r="F12" s="45" t="s">
        <v>73</v>
      </c>
      <c r="G12" s="45" t="s">
        <v>73</v>
      </c>
      <c r="H12" s="45" t="s">
        <v>73</v>
      </c>
      <c r="I12" s="45" t="s">
        <v>73</v>
      </c>
      <c r="J12" s="43" t="s">
        <v>73</v>
      </c>
      <c r="K12" s="62" t="s">
        <v>73</v>
      </c>
      <c r="L12" s="61"/>
    </row>
    <row r="13" spans="2:14" ht="15" customHeight="1">
      <c r="B13" s="42" t="s">
        <v>76</v>
      </c>
      <c r="C13" s="45" t="s">
        <v>73</v>
      </c>
      <c r="D13" s="45" t="s">
        <v>73</v>
      </c>
      <c r="E13" s="45" t="s">
        <v>73</v>
      </c>
      <c r="F13" s="45" t="s">
        <v>73</v>
      </c>
      <c r="G13" s="45" t="s">
        <v>73</v>
      </c>
      <c r="H13" s="45" t="s">
        <v>73</v>
      </c>
      <c r="I13" s="45" t="s">
        <v>73</v>
      </c>
      <c r="J13" s="43" t="s">
        <v>73</v>
      </c>
      <c r="K13" s="62" t="s">
        <v>73</v>
      </c>
      <c r="L13" s="61"/>
    </row>
    <row r="14" spans="2:14" ht="15" customHeight="1">
      <c r="B14" s="42" t="s">
        <v>77</v>
      </c>
      <c r="C14" s="45">
        <v>82.671791288143481</v>
      </c>
      <c r="D14" s="45">
        <v>0</v>
      </c>
      <c r="E14" s="63">
        <v>0</v>
      </c>
      <c r="F14" s="63">
        <v>0</v>
      </c>
      <c r="G14" s="45">
        <v>0</v>
      </c>
      <c r="H14" s="45">
        <v>0</v>
      </c>
      <c r="I14" s="63">
        <v>5.8234334963894714</v>
      </c>
      <c r="J14" s="43" t="s">
        <v>73</v>
      </c>
      <c r="K14" s="64">
        <v>0.57768460284183554</v>
      </c>
      <c r="L14" s="61"/>
      <c r="M14" s="41">
        <f t="shared" ref="M14:M20" si="0">H14-(E14+F14+G14)</f>
        <v>0</v>
      </c>
      <c r="N14" s="41">
        <f>'Assets (1968 - 2007)'!J14-('Liabilities (1968 - 2007)'!C14+'Liabilities (1968 - 2007)'!D14+'Liabilities (1968 - 2007)'!H14+'Liabilities (1968 - 2007)'!I14+'Liabilities (1968 - 2007)'!K14)</f>
        <v>0</v>
      </c>
    </row>
    <row r="15" spans="2:14" ht="15" customHeight="1">
      <c r="B15" s="42" t="s">
        <v>78</v>
      </c>
      <c r="C15" s="45">
        <v>83.04914977870952</v>
      </c>
      <c r="D15" s="45">
        <v>0</v>
      </c>
      <c r="E15" s="63">
        <v>11.763335662706732</v>
      </c>
      <c r="F15" s="63">
        <v>0</v>
      </c>
      <c r="G15" s="45">
        <v>1.1646866992778943E-2</v>
      </c>
      <c r="H15" s="45">
        <v>11.774982529699511</v>
      </c>
      <c r="I15" s="63">
        <v>5.8234334963894714</v>
      </c>
      <c r="J15" s="43" t="s">
        <v>73</v>
      </c>
      <c r="K15" s="64">
        <v>0.7407407407407407</v>
      </c>
      <c r="L15" s="61"/>
      <c r="M15" s="41">
        <f t="shared" si="0"/>
        <v>0</v>
      </c>
      <c r="N15" s="41">
        <f>'Assets (1968 - 2007)'!J15-('Liabilities (1968 - 2007)'!C15+'Liabilities (1968 - 2007)'!D15+'Liabilities (1968 - 2007)'!H15+'Liabilities (1968 - 2007)'!I15+'Liabilities (1968 - 2007)'!K15)</f>
        <v>0</v>
      </c>
    </row>
    <row r="16" spans="2:14" ht="15" customHeight="1">
      <c r="B16" s="42" t="s">
        <v>17</v>
      </c>
      <c r="C16" s="45">
        <v>83.340321453529</v>
      </c>
      <c r="D16" s="45">
        <v>0</v>
      </c>
      <c r="E16" s="63">
        <v>11.893780573025856</v>
      </c>
      <c r="F16" s="63">
        <v>0</v>
      </c>
      <c r="G16" s="45">
        <v>1.8634987188446309E-2</v>
      </c>
      <c r="H16" s="45">
        <v>11.912415560214301</v>
      </c>
      <c r="I16" s="63">
        <v>5.8234334963894714</v>
      </c>
      <c r="J16" s="43" t="s">
        <v>73</v>
      </c>
      <c r="K16" s="64">
        <v>1.2275797810389006</v>
      </c>
      <c r="L16" s="61"/>
      <c r="M16" s="41">
        <f t="shared" si="0"/>
        <v>0</v>
      </c>
      <c r="N16" s="41">
        <f>'Assets (1968 - 2007)'!J16-('Liabilities (1968 - 2007)'!C16+'Liabilities (1968 - 2007)'!D16+'Liabilities (1968 - 2007)'!H16+'Liabilities (1968 - 2007)'!I16+'Liabilities (1968 - 2007)'!K16)</f>
        <v>0</v>
      </c>
    </row>
    <row r="17" spans="2:14" ht="15" customHeight="1">
      <c r="B17" s="42" t="s">
        <v>18</v>
      </c>
      <c r="C17" s="45">
        <v>84.397856976473321</v>
      </c>
      <c r="D17" s="45">
        <v>0</v>
      </c>
      <c r="E17" s="63">
        <v>11.886792452830187</v>
      </c>
      <c r="F17" s="63">
        <v>0.11646866992778943</v>
      </c>
      <c r="G17" s="45">
        <v>2.0964360587002094E-2</v>
      </c>
      <c r="H17" s="45">
        <v>12.02422548334498</v>
      </c>
      <c r="I17" s="63">
        <v>5.8234334963894714</v>
      </c>
      <c r="J17" s="43" t="s">
        <v>73</v>
      </c>
      <c r="K17" s="64">
        <v>1.4651758676915909</v>
      </c>
      <c r="L17" s="61"/>
      <c r="M17" s="41">
        <f t="shared" si="0"/>
        <v>0</v>
      </c>
      <c r="N17" s="41">
        <f>'Assets (1968 - 2007)'!J17-('Liabilities (1968 - 2007)'!C17+'Liabilities (1968 - 2007)'!D17+'Liabilities (1968 - 2007)'!H17+'Liabilities (1968 - 2007)'!I17+'Liabilities (1968 - 2007)'!K17)</f>
        <v>0</v>
      </c>
    </row>
    <row r="18" spans="2:14" ht="15" customHeight="1">
      <c r="B18" s="42" t="s">
        <v>7</v>
      </c>
      <c r="C18" s="45">
        <v>84.642441183321694</v>
      </c>
      <c r="D18" s="45">
        <v>0</v>
      </c>
      <c r="E18" s="63">
        <v>21.288143489401349</v>
      </c>
      <c r="F18" s="63">
        <v>0.27952480782669459</v>
      </c>
      <c r="G18" s="45">
        <v>1.6305613789890518E-2</v>
      </c>
      <c r="H18" s="45">
        <v>21.583973911017935</v>
      </c>
      <c r="I18" s="63">
        <v>5.8234334963894714</v>
      </c>
      <c r="J18" s="43" t="s">
        <v>73</v>
      </c>
      <c r="K18" s="64">
        <f>((70+630)/1000)/0.4293</f>
        <v>1.6305613789890518</v>
      </c>
      <c r="L18" s="61"/>
      <c r="M18" s="41">
        <f t="shared" si="0"/>
        <v>0</v>
      </c>
      <c r="N18" s="41">
        <f>'Assets (1968 - 2007)'!J18-('Liabilities (1968 - 2007)'!C18+'Liabilities (1968 - 2007)'!D18+'Liabilities (1968 - 2007)'!H18+'Liabilities (1968 - 2007)'!I18+'Liabilities (1968 - 2007)'!K18)</f>
        <v>0</v>
      </c>
    </row>
    <row r="19" spans="2:14" ht="15" customHeight="1">
      <c r="B19" s="42" t="s">
        <v>6</v>
      </c>
      <c r="C19" s="45">
        <v>84.956906592126714</v>
      </c>
      <c r="D19" s="45">
        <v>0</v>
      </c>
      <c r="E19" s="63">
        <v>56.203121360354061</v>
      </c>
      <c r="F19" s="63">
        <v>0.14675052410901468</v>
      </c>
      <c r="G19" s="45">
        <v>1.8634987188446309E-2</v>
      </c>
      <c r="H19" s="45">
        <v>56.368506871651526</v>
      </c>
      <c r="I19" s="63">
        <v>5.8234334963894714</v>
      </c>
      <c r="J19" s="43" t="s">
        <v>73</v>
      </c>
      <c r="K19" s="64">
        <v>1.8262287444677381</v>
      </c>
      <c r="L19" s="61"/>
      <c r="M19" s="41">
        <f t="shared" si="0"/>
        <v>0</v>
      </c>
      <c r="N19" s="41">
        <f>'Assets (1968 - 2007)'!J19-('Liabilities (1968 - 2007)'!C19+'Liabilities (1968 - 2007)'!D19+'Liabilities (1968 - 2007)'!H19+'Liabilities (1968 - 2007)'!I19+'Liabilities (1968 - 2007)'!K19)</f>
        <v>0</v>
      </c>
    </row>
    <row r="20" spans="2:14" ht="15" customHeight="1">
      <c r="B20" s="42" t="s">
        <v>5</v>
      </c>
      <c r="C20" s="45">
        <v>86.99976706266014</v>
      </c>
      <c r="D20" s="45">
        <v>0</v>
      </c>
      <c r="E20" s="63">
        <v>52.741672490100157</v>
      </c>
      <c r="F20" s="63">
        <v>1.1646866992778943E-2</v>
      </c>
      <c r="G20" s="45">
        <v>1.3976240391334731E-2</v>
      </c>
      <c r="H20" s="45">
        <v>52.767295597484271</v>
      </c>
      <c r="I20" s="63">
        <v>5.8234334963894714</v>
      </c>
      <c r="J20" s="43" t="s">
        <v>73</v>
      </c>
      <c r="K20" s="64">
        <f>((1286+200)/1000)/0.4293</f>
        <v>3.4614488702539017</v>
      </c>
      <c r="L20" s="61"/>
      <c r="M20" s="41">
        <f t="shared" si="0"/>
        <v>0</v>
      </c>
      <c r="N20" s="41">
        <f>'Assets (1968 - 2007)'!J20-('Liabilities (1968 - 2007)'!C20+'Liabilities (1968 - 2007)'!D20+'Liabilities (1968 - 2007)'!H20+'Liabilities (1968 - 2007)'!I20+'Liabilities (1968 - 2007)'!K20)</f>
        <v>0</v>
      </c>
    </row>
    <row r="21" spans="2:14" ht="15" customHeight="1">
      <c r="B21" s="36">
        <v>1969</v>
      </c>
      <c r="C21" s="59"/>
      <c r="D21" s="59"/>
      <c r="E21" s="59"/>
      <c r="F21" s="59"/>
      <c r="G21" s="59"/>
      <c r="H21" s="59"/>
      <c r="I21" s="59"/>
      <c r="J21" s="65"/>
      <c r="K21" s="64"/>
      <c r="L21" s="61"/>
    </row>
    <row r="22" spans="2:14" ht="15" customHeight="1">
      <c r="B22" s="42" t="s">
        <v>72</v>
      </c>
      <c r="C22" s="45">
        <v>86.037735849056602</v>
      </c>
      <c r="D22" s="45">
        <v>0</v>
      </c>
      <c r="E22" s="63">
        <v>53.303051479152103</v>
      </c>
      <c r="F22" s="63">
        <v>0.28185418122525041</v>
      </c>
      <c r="G22" s="45">
        <v>2.0964360587002094E-2</v>
      </c>
      <c r="H22" s="45">
        <v>53.60587002096436</v>
      </c>
      <c r="I22" s="63">
        <v>5.8234334963894714</v>
      </c>
      <c r="J22" s="43" t="s">
        <v>73</v>
      </c>
      <c r="K22" s="64">
        <v>1.1413929652923362</v>
      </c>
      <c r="L22" s="61"/>
      <c r="M22" s="41">
        <f t="shared" ref="M22:M33" si="1">H22-(E22+F22+G22)</f>
        <v>0</v>
      </c>
      <c r="N22" s="41">
        <f>'Assets (1968 - 2007)'!J22-('Liabilities (1968 - 2007)'!C22+'Liabilities (1968 - 2007)'!D22+'Liabilities (1968 - 2007)'!H22+'Liabilities (1968 - 2007)'!I22+'Liabilities (1968 - 2007)'!K22)</f>
        <v>0</v>
      </c>
    </row>
    <row r="23" spans="2:14" ht="15" customHeight="1">
      <c r="B23" s="42" t="s">
        <v>74</v>
      </c>
      <c r="C23" s="45">
        <v>85.977172140694137</v>
      </c>
      <c r="D23" s="45">
        <v>0</v>
      </c>
      <c r="E23" s="63">
        <v>55.911949685534587</v>
      </c>
      <c r="F23" s="63">
        <v>0.67318891218262278</v>
      </c>
      <c r="G23" s="45">
        <v>3.2611227579781035E-2</v>
      </c>
      <c r="H23" s="45">
        <v>56.617749825296997</v>
      </c>
      <c r="I23" s="63">
        <v>5.8234334963894714</v>
      </c>
      <c r="J23" s="43" t="s">
        <v>73</v>
      </c>
      <c r="K23" s="64">
        <v>1.3021197297926859</v>
      </c>
      <c r="L23" s="61"/>
      <c r="M23" s="41">
        <f t="shared" si="1"/>
        <v>0</v>
      </c>
      <c r="N23" s="41">
        <f>'Assets (1968 - 2007)'!J23-('Liabilities (1968 - 2007)'!C23+'Liabilities (1968 - 2007)'!D23+'Liabilities (1968 - 2007)'!H23+'Liabilities (1968 - 2007)'!I23+'Liabilities (1968 - 2007)'!K23)</f>
        <v>0</v>
      </c>
    </row>
    <row r="24" spans="2:14" ht="15" customHeight="1">
      <c r="B24" s="42" t="s">
        <v>75</v>
      </c>
      <c r="C24" s="45">
        <v>87.158164453761941</v>
      </c>
      <c r="D24" s="45">
        <v>0</v>
      </c>
      <c r="E24" s="63">
        <v>57.421383647798741</v>
      </c>
      <c r="F24" s="63">
        <v>2.4132308409037968</v>
      </c>
      <c r="G24" s="45">
        <v>0.49848590729093872</v>
      </c>
      <c r="H24" s="45">
        <v>60.333100395993476</v>
      </c>
      <c r="I24" s="63">
        <v>5.8234334963894714</v>
      </c>
      <c r="J24" s="43" t="s">
        <v>73</v>
      </c>
      <c r="K24" s="64">
        <f>((559+28)/1000)/0.4293</f>
        <v>1.3673421849522478</v>
      </c>
      <c r="L24" s="61"/>
      <c r="M24" s="41">
        <f t="shared" si="1"/>
        <v>0</v>
      </c>
      <c r="N24" s="41">
        <f>'Assets (1968 - 2007)'!J24-('Liabilities (1968 - 2007)'!C24+'Liabilities (1968 - 2007)'!D24+'Liabilities (1968 - 2007)'!H24+'Liabilities (1968 - 2007)'!I24+'Liabilities (1968 - 2007)'!K24)</f>
        <v>0</v>
      </c>
    </row>
    <row r="25" spans="2:14" ht="15" customHeight="1">
      <c r="B25" s="42" t="s">
        <v>22</v>
      </c>
      <c r="C25" s="45">
        <v>89.776380153738629</v>
      </c>
      <c r="D25" s="45">
        <v>0</v>
      </c>
      <c r="E25" s="63">
        <v>55.974842767295598</v>
      </c>
      <c r="F25" s="63">
        <v>1.7610062893081762</v>
      </c>
      <c r="G25" s="45">
        <v>0.90146750524109009</v>
      </c>
      <c r="H25" s="45">
        <v>58.637316561844855</v>
      </c>
      <c r="I25" s="63">
        <v>5.8234334963894714</v>
      </c>
      <c r="J25" s="43" t="s">
        <v>73</v>
      </c>
      <c r="K25" s="64">
        <v>1.5397158164453761</v>
      </c>
      <c r="L25" s="61"/>
      <c r="M25" s="41">
        <f t="shared" si="1"/>
        <v>0</v>
      </c>
      <c r="N25" s="41">
        <f>'Assets (1968 - 2007)'!J25-('Liabilities (1968 - 2007)'!C25+'Liabilities (1968 - 2007)'!D25+'Liabilities (1968 - 2007)'!H25+'Liabilities (1968 - 2007)'!I25+'Liabilities (1968 - 2007)'!K25)</f>
        <v>0</v>
      </c>
    </row>
    <row r="26" spans="2:14" ht="15" customHeight="1">
      <c r="B26" s="42" t="s">
        <v>76</v>
      </c>
      <c r="C26" s="45">
        <v>90.92941998602376</v>
      </c>
      <c r="D26" s="45">
        <v>0</v>
      </c>
      <c r="E26" s="63">
        <v>54.898672257162822</v>
      </c>
      <c r="F26" s="63">
        <v>1.5793151642208247</v>
      </c>
      <c r="G26" s="45">
        <v>0.79431632890752391</v>
      </c>
      <c r="H26" s="45">
        <v>57.272303750291172</v>
      </c>
      <c r="I26" s="63">
        <v>5.8234334963894714</v>
      </c>
      <c r="J26" s="43" t="s">
        <v>73</v>
      </c>
      <c r="K26" s="64">
        <v>1.3463778243652456</v>
      </c>
      <c r="L26" s="61"/>
      <c r="M26" s="41">
        <f t="shared" si="1"/>
        <v>0</v>
      </c>
      <c r="N26" s="41">
        <f>'Assets (1968 - 2007)'!J26-('Liabilities (1968 - 2007)'!C26+'Liabilities (1968 - 2007)'!D26+'Liabilities (1968 - 2007)'!H26+'Liabilities (1968 - 2007)'!I26+'Liabilities (1968 - 2007)'!K26)</f>
        <v>0</v>
      </c>
    </row>
    <row r="27" spans="2:14" ht="15" customHeight="1">
      <c r="B27" s="42" t="s">
        <v>77</v>
      </c>
      <c r="C27" s="45">
        <v>91.975308641975303</v>
      </c>
      <c r="D27" s="45">
        <v>0</v>
      </c>
      <c r="E27" s="63">
        <v>50.57069648264617</v>
      </c>
      <c r="F27" s="63">
        <v>1.0761705101327743</v>
      </c>
      <c r="G27" s="45">
        <v>0.48450966689960395</v>
      </c>
      <c r="H27" s="45">
        <v>52.131376659678544</v>
      </c>
      <c r="I27" s="63">
        <v>5.8234334963894714</v>
      </c>
      <c r="J27" s="43" t="s">
        <v>73</v>
      </c>
      <c r="K27" s="64">
        <v>1.6585138597717213</v>
      </c>
      <c r="L27" s="61"/>
      <c r="M27" s="41">
        <f t="shared" si="1"/>
        <v>0</v>
      </c>
      <c r="N27" s="41">
        <f>'Assets (1968 - 2007)'!J27-('Liabilities (1968 - 2007)'!C27+'Liabilities (1968 - 2007)'!D27+'Liabilities (1968 - 2007)'!H27+'Liabilities (1968 - 2007)'!I27+'Liabilities (1968 - 2007)'!K27)</f>
        <v>0</v>
      </c>
    </row>
    <row r="28" spans="2:14" ht="15" customHeight="1">
      <c r="B28" s="42" t="s">
        <v>78</v>
      </c>
      <c r="C28" s="45">
        <v>92.764966224085711</v>
      </c>
      <c r="D28" s="45">
        <v>7.1791288143489398</v>
      </c>
      <c r="E28" s="63">
        <v>48.77940833915676</v>
      </c>
      <c r="F28" s="63">
        <v>1.3999534125320288</v>
      </c>
      <c r="G28" s="45">
        <v>0.59864896342883767</v>
      </c>
      <c r="H28" s="45">
        <v>50.778010715117631</v>
      </c>
      <c r="I28" s="63">
        <v>5.8234334963894714</v>
      </c>
      <c r="J28" s="43" t="s">
        <v>73</v>
      </c>
      <c r="K28" s="64">
        <v>2.3876077335196828</v>
      </c>
      <c r="L28" s="61"/>
      <c r="M28" s="41">
        <f t="shared" si="1"/>
        <v>0</v>
      </c>
      <c r="N28" s="41">
        <f>'Assets (1968 - 2007)'!J28-('Liabilities (1968 - 2007)'!C28+'Liabilities (1968 - 2007)'!D28+'Liabilities (1968 - 2007)'!H28+'Liabilities (1968 - 2007)'!I28+'Liabilities (1968 - 2007)'!K28)</f>
        <v>0</v>
      </c>
    </row>
    <row r="29" spans="2:14" ht="15" customHeight="1">
      <c r="B29" s="42" t="s">
        <v>17</v>
      </c>
      <c r="C29" s="45">
        <v>93.608199394362913</v>
      </c>
      <c r="D29" s="45">
        <v>7.1698113207547163</v>
      </c>
      <c r="E29" s="63">
        <v>46.396459352434192</v>
      </c>
      <c r="F29" s="63">
        <v>0.8245981830887491</v>
      </c>
      <c r="G29" s="45">
        <v>0.62427207081295133</v>
      </c>
      <c r="H29" s="45">
        <v>47.845329606335895</v>
      </c>
      <c r="I29" s="63">
        <v>5.8234334963894714</v>
      </c>
      <c r="J29" s="43" t="s">
        <v>73</v>
      </c>
      <c r="K29" s="64">
        <v>2.5599813650128116</v>
      </c>
      <c r="L29" s="61"/>
      <c r="M29" s="41">
        <f t="shared" si="1"/>
        <v>0</v>
      </c>
      <c r="N29" s="41">
        <f>'Assets (1968 - 2007)'!J29-('Liabilities (1968 - 2007)'!C29+'Liabilities (1968 - 2007)'!D29+'Liabilities (1968 - 2007)'!H29+'Liabilities (1968 - 2007)'!I29+'Liabilities (1968 - 2007)'!K29)</f>
        <v>0</v>
      </c>
    </row>
    <row r="30" spans="2:14" ht="15" customHeight="1">
      <c r="B30" s="42" t="s">
        <v>18</v>
      </c>
      <c r="C30" s="45">
        <v>94.227812718378743</v>
      </c>
      <c r="D30" s="45">
        <v>7.1698113207547163</v>
      </c>
      <c r="E30" s="63">
        <v>45.29233636151875</v>
      </c>
      <c r="F30" s="63">
        <v>0.89680875844397856</v>
      </c>
      <c r="G30" s="45">
        <v>0.53342650826927551</v>
      </c>
      <c r="H30" s="45">
        <v>46.722571628232004</v>
      </c>
      <c r="I30" s="63">
        <v>5.8234334963894714</v>
      </c>
      <c r="J30" s="43" t="s">
        <v>73</v>
      </c>
      <c r="K30" s="64">
        <v>2.59958071278826</v>
      </c>
      <c r="L30" s="61"/>
      <c r="M30" s="41">
        <f t="shared" si="1"/>
        <v>0</v>
      </c>
      <c r="N30" s="41">
        <f>'Assets (1968 - 2007)'!J30-('Liabilities (1968 - 2007)'!C30+'Liabilities (1968 - 2007)'!D30+'Liabilities (1968 - 2007)'!H30+'Liabilities (1968 - 2007)'!I30+'Liabilities (1968 - 2007)'!K30)</f>
        <v>0</v>
      </c>
    </row>
    <row r="31" spans="2:14" ht="15" customHeight="1">
      <c r="B31" s="42" t="s">
        <v>7</v>
      </c>
      <c r="C31" s="45">
        <v>94.612159329140454</v>
      </c>
      <c r="D31" s="45">
        <v>7.1698113207547163</v>
      </c>
      <c r="E31" s="63">
        <v>44.89401351036571</v>
      </c>
      <c r="F31" s="63">
        <v>0.90379687863964597</v>
      </c>
      <c r="G31" s="45">
        <v>0.58933146983461449</v>
      </c>
      <c r="H31" s="45">
        <v>46.387141858839975</v>
      </c>
      <c r="I31" s="63">
        <v>5.8234334963894714</v>
      </c>
      <c r="J31" s="43" t="s">
        <v>73</v>
      </c>
      <c r="K31" s="64">
        <v>2.7882599580712788</v>
      </c>
      <c r="L31" s="61"/>
      <c r="M31" s="41">
        <f t="shared" si="1"/>
        <v>0</v>
      </c>
      <c r="N31" s="41">
        <f>'Assets (1968 - 2007)'!J31-('Liabilities (1968 - 2007)'!C31+'Liabilities (1968 - 2007)'!D31+'Liabilities (1968 - 2007)'!H31+'Liabilities (1968 - 2007)'!I31+'Liabilities (1968 - 2007)'!K31)</f>
        <v>0</v>
      </c>
    </row>
    <row r="32" spans="2:14" ht="15" customHeight="1">
      <c r="B32" s="42" t="s">
        <v>6</v>
      </c>
      <c r="C32" s="45">
        <v>94.970882832518058</v>
      </c>
      <c r="D32" s="45">
        <v>7.1698113207547163</v>
      </c>
      <c r="E32" s="63">
        <v>43.181924062427207</v>
      </c>
      <c r="F32" s="63">
        <v>0.56370836245050082</v>
      </c>
      <c r="G32" s="45">
        <v>0.51013277428371762</v>
      </c>
      <c r="H32" s="45">
        <v>44.255765199161424</v>
      </c>
      <c r="I32" s="63">
        <v>5.8234334963894714</v>
      </c>
      <c r="J32" s="43" t="s">
        <v>73</v>
      </c>
      <c r="K32" s="64">
        <v>2.9676217097600746</v>
      </c>
      <c r="L32" s="61"/>
      <c r="M32" s="41">
        <f t="shared" si="1"/>
        <v>0</v>
      </c>
      <c r="N32" s="41">
        <f>'Assets (1968 - 2007)'!J32-('Liabilities (1968 - 2007)'!C32+'Liabilities (1968 - 2007)'!D32+'Liabilities (1968 - 2007)'!H32+'Liabilities (1968 - 2007)'!I32+'Liabilities (1968 - 2007)'!K32)</f>
        <v>0</v>
      </c>
    </row>
    <row r="33" spans="2:14" ht="15" customHeight="1">
      <c r="B33" s="42" t="s">
        <v>5</v>
      </c>
      <c r="C33" s="45">
        <v>97.009084556254365</v>
      </c>
      <c r="D33" s="45">
        <v>7.1698113207547163</v>
      </c>
      <c r="E33" s="63">
        <v>38.846960167714883</v>
      </c>
      <c r="F33" s="63">
        <v>0.96668996040065214</v>
      </c>
      <c r="G33" s="45">
        <v>0.45422781271837875</v>
      </c>
      <c r="H33" s="45">
        <v>40.267877940833912</v>
      </c>
      <c r="I33" s="63">
        <v>5.8234334963894714</v>
      </c>
      <c r="J33" s="43" t="s">
        <v>73</v>
      </c>
      <c r="K33" s="64">
        <v>5.0850221290472861</v>
      </c>
      <c r="L33" s="61"/>
      <c r="M33" s="41">
        <f t="shared" si="1"/>
        <v>0</v>
      </c>
      <c r="N33" s="41">
        <f>'Assets (1968 - 2007)'!J33-('Liabilities (1968 - 2007)'!C33+'Liabilities (1968 - 2007)'!D33+'Liabilities (1968 - 2007)'!H33+'Liabilities (1968 - 2007)'!I33+'Liabilities (1968 - 2007)'!K33)</f>
        <v>0</v>
      </c>
    </row>
    <row r="34" spans="2:14" ht="15" customHeight="1">
      <c r="B34" s="36">
        <v>1970</v>
      </c>
      <c r="C34" s="59"/>
      <c r="D34" s="59"/>
      <c r="E34" s="59"/>
      <c r="F34" s="59"/>
      <c r="G34" s="59"/>
      <c r="H34" s="59"/>
      <c r="I34" s="59"/>
      <c r="J34" s="65"/>
      <c r="K34" s="64"/>
      <c r="L34" s="61"/>
    </row>
    <row r="35" spans="2:14" ht="15" customHeight="1">
      <c r="B35" s="42" t="s">
        <v>72</v>
      </c>
      <c r="C35" s="45">
        <v>95.686000465874685</v>
      </c>
      <c r="D35" s="45">
        <v>7.1698113207547163</v>
      </c>
      <c r="E35" s="63">
        <v>39.944095038434661</v>
      </c>
      <c r="F35" s="63">
        <v>0.53575588166783139</v>
      </c>
      <c r="G35" s="45">
        <v>1.8448637316561844</v>
      </c>
      <c r="H35" s="45">
        <v>42.324714651758683</v>
      </c>
      <c r="I35" s="63">
        <v>5.8234334963894714</v>
      </c>
      <c r="J35" s="43" t="s">
        <v>73</v>
      </c>
      <c r="K35" s="64">
        <v>1.7004425809457255</v>
      </c>
      <c r="L35" s="61"/>
      <c r="M35" s="41">
        <f t="shared" ref="M35:M46" si="2">H35-(E35+F35+G35)</f>
        <v>0</v>
      </c>
      <c r="N35" s="41">
        <f>'Assets (1968 - 2007)'!J35-('Liabilities (1968 - 2007)'!C35+'Liabilities (1968 - 2007)'!D35+'Liabilities (1968 - 2007)'!H35+'Liabilities (1968 - 2007)'!I35+'Liabilities (1968 - 2007)'!K35)</f>
        <v>0</v>
      </c>
    </row>
    <row r="36" spans="2:14" ht="15" customHeight="1">
      <c r="B36" s="42" t="s">
        <v>74</v>
      </c>
      <c r="C36" s="45">
        <v>95.960866526904255</v>
      </c>
      <c r="D36" s="45">
        <v>7.1604938271604937</v>
      </c>
      <c r="E36" s="63">
        <v>37.104588865595154</v>
      </c>
      <c r="F36" s="63">
        <v>0.85953878406708595</v>
      </c>
      <c r="G36" s="45">
        <v>1.9217330538085253</v>
      </c>
      <c r="H36" s="45">
        <v>39.885860703470769</v>
      </c>
      <c r="I36" s="63">
        <v>5.8234334963894714</v>
      </c>
      <c r="J36" s="43" t="s">
        <v>73</v>
      </c>
      <c r="K36" s="64">
        <v>1.8192406242720709</v>
      </c>
      <c r="L36" s="61"/>
      <c r="M36" s="41">
        <f t="shared" si="2"/>
        <v>0</v>
      </c>
      <c r="N36" s="41">
        <f>'Assets (1968 - 2007)'!J36-('Liabilities (1968 - 2007)'!C36+'Liabilities (1968 - 2007)'!D36+'Liabilities (1968 - 2007)'!H36+'Liabilities (1968 - 2007)'!I36+'Liabilities (1968 - 2007)'!K36)</f>
        <v>0</v>
      </c>
    </row>
    <row r="37" spans="2:14" ht="15" customHeight="1">
      <c r="B37" s="42" t="s">
        <v>75</v>
      </c>
      <c r="C37" s="45">
        <v>97.23037502911717</v>
      </c>
      <c r="D37" s="45">
        <v>7.1604938271604937</v>
      </c>
      <c r="E37" s="63">
        <v>36.594456091311436</v>
      </c>
      <c r="F37" s="63">
        <v>2.3829489867225715</v>
      </c>
      <c r="G37" s="45">
        <v>1.8984393198229674</v>
      </c>
      <c r="H37" s="45">
        <v>40.875844397856973</v>
      </c>
      <c r="I37" s="63">
        <v>5.8234334963894714</v>
      </c>
      <c r="J37" s="43" t="s">
        <v>73</v>
      </c>
      <c r="K37" s="64">
        <v>2.1313766596785464</v>
      </c>
      <c r="L37" s="61"/>
      <c r="M37" s="41">
        <f t="shared" si="2"/>
        <v>0</v>
      </c>
      <c r="N37" s="41">
        <f>'Assets (1968 - 2007)'!J37-('Liabilities (1968 - 2007)'!C37+'Liabilities (1968 - 2007)'!D37+'Liabilities (1968 - 2007)'!H37+'Liabilities (1968 - 2007)'!I37+'Liabilities (1968 - 2007)'!K37)</f>
        <v>0</v>
      </c>
    </row>
    <row r="38" spans="2:14" ht="15" customHeight="1">
      <c r="B38" s="42" t="s">
        <v>22</v>
      </c>
      <c r="C38" s="45">
        <v>101.2695085022129</v>
      </c>
      <c r="D38" s="45">
        <v>7.1604938271604937</v>
      </c>
      <c r="E38" s="63">
        <v>31.409270906126252</v>
      </c>
      <c r="F38" s="63">
        <v>1.5863032844164919</v>
      </c>
      <c r="G38" s="45">
        <v>1.9426974143955273</v>
      </c>
      <c r="H38" s="45">
        <v>34.938271604938272</v>
      </c>
      <c r="I38" s="63">
        <v>5.8234334963894714</v>
      </c>
      <c r="J38" s="43" t="s">
        <v>73</v>
      </c>
      <c r="K38" s="64">
        <v>2.3899371069182389</v>
      </c>
      <c r="L38" s="61"/>
      <c r="M38" s="41">
        <f t="shared" si="2"/>
        <v>0</v>
      </c>
      <c r="N38" s="41">
        <f>'Assets (1968 - 2007)'!J38-('Liabilities (1968 - 2007)'!C38+'Liabilities (1968 - 2007)'!D38+'Liabilities (1968 - 2007)'!H38+'Liabilities (1968 - 2007)'!I38+'Liabilities (1968 - 2007)'!K38)</f>
        <v>0</v>
      </c>
    </row>
    <row r="39" spans="2:14" ht="15" customHeight="1">
      <c r="B39" s="42" t="s">
        <v>76</v>
      </c>
      <c r="C39" s="45">
        <v>104.02748660610295</v>
      </c>
      <c r="D39" s="45">
        <v>7.1604938271604937</v>
      </c>
      <c r="E39" s="63">
        <v>33.894712322385274</v>
      </c>
      <c r="F39" s="63">
        <v>0.86885627766130913</v>
      </c>
      <c r="G39" s="45">
        <v>2.0638248311204284</v>
      </c>
      <c r="H39" s="45">
        <v>36.827393431167017</v>
      </c>
      <c r="I39" s="63">
        <v>5.8234334963894714</v>
      </c>
      <c r="J39" s="43" t="s">
        <v>73</v>
      </c>
      <c r="K39" s="64">
        <v>2.573957605404146</v>
      </c>
      <c r="L39" s="61"/>
      <c r="M39" s="41">
        <f t="shared" si="2"/>
        <v>0</v>
      </c>
      <c r="N39" s="41">
        <f>'Assets (1968 - 2007)'!J39-('Liabilities (1968 - 2007)'!C39+'Liabilities (1968 - 2007)'!D39+'Liabilities (1968 - 2007)'!H39+'Liabilities (1968 - 2007)'!I39+'Liabilities (1968 - 2007)'!K39)</f>
        <v>0</v>
      </c>
    </row>
    <row r="40" spans="2:14" ht="15" customHeight="1">
      <c r="B40" s="42" t="s">
        <v>77</v>
      </c>
      <c r="C40" s="45">
        <v>105.73724668064291</v>
      </c>
      <c r="D40" s="45">
        <v>7.1604938271604937</v>
      </c>
      <c r="E40" s="63">
        <v>32.94432797577452</v>
      </c>
      <c r="F40" s="63">
        <v>1.3510365711623571</v>
      </c>
      <c r="G40" s="45">
        <v>2.0218961099464243</v>
      </c>
      <c r="H40" s="45">
        <v>36.317260656883299</v>
      </c>
      <c r="I40" s="63">
        <v>5.8234334963894714</v>
      </c>
      <c r="J40" s="43" t="s">
        <v>73</v>
      </c>
      <c r="K40" s="64">
        <v>3.0724435126950849</v>
      </c>
      <c r="L40" s="61"/>
      <c r="M40" s="41">
        <f t="shared" si="2"/>
        <v>0</v>
      </c>
      <c r="N40" s="41">
        <f>'Assets (1968 - 2007)'!J40-('Liabilities (1968 - 2007)'!C40+'Liabilities (1968 - 2007)'!D40+'Liabilities (1968 - 2007)'!H40+'Liabilities (1968 - 2007)'!I40+'Liabilities (1968 - 2007)'!K40)</f>
        <v>0</v>
      </c>
    </row>
    <row r="41" spans="2:14" ht="15" customHeight="1">
      <c r="B41" s="42" t="s">
        <v>78</v>
      </c>
      <c r="C41" s="45">
        <v>106.05637083624505</v>
      </c>
      <c r="D41" s="45">
        <v>7.1604938271604937</v>
      </c>
      <c r="E41" s="63">
        <v>34.395527603074768</v>
      </c>
      <c r="F41" s="63">
        <v>1.3184253435825761</v>
      </c>
      <c r="G41" s="45">
        <v>1.9473561611926391</v>
      </c>
      <c r="H41" s="45">
        <v>37.661309107849988</v>
      </c>
      <c r="I41" s="63">
        <v>5.8234334963894714</v>
      </c>
      <c r="J41" s="43" t="s">
        <v>73</v>
      </c>
      <c r="K41" s="64">
        <v>4.0437922198928486</v>
      </c>
      <c r="L41" s="61"/>
      <c r="M41" s="41">
        <f t="shared" si="2"/>
        <v>0</v>
      </c>
      <c r="N41" s="41">
        <f>'Assets (1968 - 2007)'!J41-('Liabilities (1968 - 2007)'!C41+'Liabilities (1968 - 2007)'!D41+'Liabilities (1968 - 2007)'!H41+'Liabilities (1968 - 2007)'!I41+'Liabilities (1968 - 2007)'!K41)</f>
        <v>0</v>
      </c>
    </row>
    <row r="42" spans="2:14" ht="15" customHeight="1">
      <c r="B42" s="42" t="s">
        <v>17</v>
      </c>
      <c r="C42" s="45">
        <v>105.91893780573025</v>
      </c>
      <c r="D42" s="45">
        <v>7.1604938271604937</v>
      </c>
      <c r="E42" s="63">
        <v>34.905660377358487</v>
      </c>
      <c r="F42" s="63">
        <v>1.2578616352201257</v>
      </c>
      <c r="G42" s="45">
        <v>1.9077568134171905</v>
      </c>
      <c r="H42" s="45">
        <v>38.071278825995812</v>
      </c>
      <c r="I42" s="63">
        <v>5.8234334963894714</v>
      </c>
      <c r="J42" s="43" t="s">
        <v>73</v>
      </c>
      <c r="K42" s="64">
        <v>5.166550197996739</v>
      </c>
      <c r="L42" s="61"/>
      <c r="M42" s="41">
        <f t="shared" si="2"/>
        <v>0</v>
      </c>
      <c r="N42" s="41">
        <f>'Assets (1968 - 2007)'!J42-('Liabilities (1968 - 2007)'!C42+'Liabilities (1968 - 2007)'!D42+'Liabilities (1968 - 2007)'!H42+'Liabilities (1968 - 2007)'!I42+'Liabilities (1968 - 2007)'!K42)</f>
        <v>0</v>
      </c>
    </row>
    <row r="43" spans="2:14" ht="15" customHeight="1">
      <c r="B43" s="42" t="s">
        <v>18</v>
      </c>
      <c r="C43" s="45">
        <v>107.1861169345446</v>
      </c>
      <c r="D43" s="45">
        <v>7.1604938271604937</v>
      </c>
      <c r="E43" s="63">
        <v>36.487304914977869</v>
      </c>
      <c r="F43" s="63">
        <v>0.66154204518984383</v>
      </c>
      <c r="G43" s="45">
        <v>1.8704868390402982</v>
      </c>
      <c r="H43" s="45">
        <v>39.019333799208013</v>
      </c>
      <c r="I43" s="63">
        <v>5.8234334963894714</v>
      </c>
      <c r="J43" s="43" t="s">
        <v>73</v>
      </c>
      <c r="K43" s="64">
        <v>6.3289075238760777</v>
      </c>
      <c r="L43" s="61"/>
      <c r="M43" s="41">
        <f t="shared" si="2"/>
        <v>0</v>
      </c>
      <c r="N43" s="41">
        <f>'Assets (1968 - 2007)'!J43-('Liabilities (1968 - 2007)'!C43+'Liabilities (1968 - 2007)'!D43+'Liabilities (1968 - 2007)'!H43+'Liabilities (1968 - 2007)'!I43+'Liabilities (1968 - 2007)'!K43)</f>
        <v>0</v>
      </c>
    </row>
    <row r="44" spans="2:14" ht="15" customHeight="1">
      <c r="B44" s="42" t="s">
        <v>7</v>
      </c>
      <c r="C44" s="45">
        <v>108.32750989983694</v>
      </c>
      <c r="D44" s="45">
        <v>7.1604938271604937</v>
      </c>
      <c r="E44" s="63">
        <v>36.389471232238527</v>
      </c>
      <c r="F44" s="63">
        <v>0.68949452597251337</v>
      </c>
      <c r="G44" s="45">
        <v>1.8611693454460752</v>
      </c>
      <c r="H44" s="45">
        <v>38.940135103657113</v>
      </c>
      <c r="I44" s="63">
        <v>5.8234334963894714</v>
      </c>
      <c r="J44" s="43" t="s">
        <v>73</v>
      </c>
      <c r="K44" s="64">
        <v>6.3848124854414161</v>
      </c>
      <c r="L44" s="61"/>
      <c r="M44" s="41">
        <f t="shared" si="2"/>
        <v>0</v>
      </c>
      <c r="N44" s="41">
        <f>'Assets (1968 - 2007)'!J44-('Liabilities (1968 - 2007)'!C44+'Liabilities (1968 - 2007)'!D44+'Liabilities (1968 - 2007)'!H44+'Liabilities (1968 - 2007)'!I44+'Liabilities (1968 - 2007)'!K44)</f>
        <v>0</v>
      </c>
    </row>
    <row r="45" spans="2:14" ht="15" customHeight="1">
      <c r="B45" s="42" t="s">
        <v>6</v>
      </c>
      <c r="C45" s="45">
        <v>108.86326578150477</v>
      </c>
      <c r="D45" s="45">
        <v>11.469834614488702</v>
      </c>
      <c r="E45" s="63">
        <v>35.858374097367808</v>
      </c>
      <c r="F45" s="63">
        <v>1.0202655485674352</v>
      </c>
      <c r="G45" s="45">
        <v>1.9147449336128579</v>
      </c>
      <c r="H45" s="45">
        <v>38.793384579548103</v>
      </c>
      <c r="I45" s="63">
        <v>5.8234334963894714</v>
      </c>
      <c r="J45" s="43" t="s">
        <v>73</v>
      </c>
      <c r="K45" s="64">
        <v>6.5734917307244354</v>
      </c>
      <c r="L45" s="61"/>
      <c r="M45" s="41">
        <f t="shared" si="2"/>
        <v>0</v>
      </c>
      <c r="N45" s="41">
        <f>'Assets (1968 - 2007)'!J45-('Liabilities (1968 - 2007)'!C45+'Liabilities (1968 - 2007)'!D45+'Liabilities (1968 - 2007)'!H45+'Liabilities (1968 - 2007)'!I45+'Liabilities (1968 - 2007)'!K45)</f>
        <v>0</v>
      </c>
    </row>
    <row r="46" spans="2:14" ht="15" customHeight="1">
      <c r="B46" s="42" t="s">
        <v>5</v>
      </c>
      <c r="C46" s="45">
        <v>109.54577218728161</v>
      </c>
      <c r="D46" s="45">
        <v>11.469834614488702</v>
      </c>
      <c r="E46" s="63">
        <v>35.637083624505003</v>
      </c>
      <c r="F46" s="63">
        <v>0.62427207081295133</v>
      </c>
      <c r="G46" s="45">
        <v>2.7766130910784996</v>
      </c>
      <c r="H46" s="45">
        <v>39.037968786396462</v>
      </c>
      <c r="I46" s="63">
        <v>5.8234334963894714</v>
      </c>
      <c r="J46" s="43" t="s">
        <v>73</v>
      </c>
      <c r="K46" s="64">
        <v>8.6093640810621945</v>
      </c>
      <c r="L46" s="61"/>
      <c r="M46" s="41">
        <f t="shared" si="2"/>
        <v>0</v>
      </c>
      <c r="N46" s="41">
        <f>'Assets (1968 - 2007)'!J46-('Liabilities (1968 - 2007)'!C46+'Liabilities (1968 - 2007)'!D46+'Liabilities (1968 - 2007)'!H46+'Liabilities (1968 - 2007)'!I46+'Liabilities (1968 - 2007)'!K46)</f>
        <v>0</v>
      </c>
    </row>
    <row r="47" spans="2:14" ht="15" customHeight="1">
      <c r="B47" s="36">
        <v>1971</v>
      </c>
      <c r="C47" s="59"/>
      <c r="D47" s="59"/>
      <c r="E47" s="59"/>
      <c r="F47" s="59"/>
      <c r="G47" s="59"/>
      <c r="H47" s="59"/>
      <c r="I47" s="59"/>
      <c r="J47" s="65"/>
      <c r="K47" s="64"/>
      <c r="L47" s="61"/>
    </row>
    <row r="48" spans="2:14" ht="15" customHeight="1">
      <c r="B48" s="42" t="s">
        <v>72</v>
      </c>
      <c r="C48" s="45">
        <v>107.87095271372</v>
      </c>
      <c r="D48" s="45">
        <v>11.469834614488702</v>
      </c>
      <c r="E48" s="63">
        <v>40.102492429536454</v>
      </c>
      <c r="F48" s="63">
        <v>0.39832285115303984</v>
      </c>
      <c r="G48" s="45">
        <v>12.203587235033774</v>
      </c>
      <c r="H48" s="45">
        <v>52.704402515723274</v>
      </c>
      <c r="I48" s="63">
        <v>5.8234334963894714</v>
      </c>
      <c r="J48" s="43" t="s">
        <v>73</v>
      </c>
      <c r="K48" s="64">
        <v>2.5902632191940369</v>
      </c>
      <c r="L48" s="61"/>
      <c r="M48" s="41">
        <f t="shared" ref="M48:M59" si="3">H48-(E48+F48+G48)</f>
        <v>0</v>
      </c>
      <c r="N48" s="41">
        <f>'Assets (1968 - 2007)'!J48-('Liabilities (1968 - 2007)'!C48+'Liabilities (1968 - 2007)'!D48+'Liabilities (1968 - 2007)'!H48+'Liabilities (1968 - 2007)'!I48+'Liabilities (1968 - 2007)'!K48)</f>
        <v>0</v>
      </c>
    </row>
    <row r="49" spans="2:14" ht="15" customHeight="1">
      <c r="B49" s="42" t="s">
        <v>74</v>
      </c>
      <c r="C49" s="45">
        <v>107.10924761239227</v>
      </c>
      <c r="D49" s="45">
        <v>11.469834614488702</v>
      </c>
      <c r="E49" s="63">
        <v>35.301653855112974</v>
      </c>
      <c r="F49" s="63">
        <v>0.65455392499417664</v>
      </c>
      <c r="G49" s="45">
        <v>16.836710924761238</v>
      </c>
      <c r="H49" s="45">
        <v>52.792918704868391</v>
      </c>
      <c r="I49" s="63">
        <v>5.8234334963894714</v>
      </c>
      <c r="J49" s="43" t="s">
        <v>73</v>
      </c>
      <c r="K49" s="64">
        <v>2.9326811087817375</v>
      </c>
      <c r="L49" s="61"/>
      <c r="M49" s="41">
        <f t="shared" si="3"/>
        <v>0</v>
      </c>
      <c r="N49" s="41">
        <f>'Assets (1968 - 2007)'!J49-('Liabilities (1968 - 2007)'!C49+'Liabilities (1968 - 2007)'!D49+'Liabilities (1968 - 2007)'!H49+'Liabilities (1968 - 2007)'!I49+'Liabilities (1968 - 2007)'!K49)</f>
        <v>0</v>
      </c>
    </row>
    <row r="50" spans="2:14" ht="15" customHeight="1">
      <c r="B50" s="42" t="s">
        <v>75</v>
      </c>
      <c r="C50" s="45">
        <v>108.03167947822035</v>
      </c>
      <c r="D50" s="45">
        <v>11.469834614488702</v>
      </c>
      <c r="E50" s="63">
        <v>35.045422781271839</v>
      </c>
      <c r="F50" s="63">
        <v>8.8749126484975545</v>
      </c>
      <c r="G50" s="45">
        <v>15.953878406708595</v>
      </c>
      <c r="H50" s="45">
        <v>59.874213836477985</v>
      </c>
      <c r="I50" s="63">
        <v>5.8234334963894714</v>
      </c>
      <c r="J50" s="43" t="s">
        <v>73</v>
      </c>
      <c r="K50" s="64">
        <v>3.6687631027253667</v>
      </c>
      <c r="L50" s="61"/>
      <c r="M50" s="41">
        <f t="shared" si="3"/>
        <v>0</v>
      </c>
      <c r="N50" s="41">
        <f>'Assets (1968 - 2007)'!J50-('Liabilities (1968 - 2007)'!C50+'Liabilities (1968 - 2007)'!D50+'Liabilities (1968 - 2007)'!H50+'Liabilities (1968 - 2007)'!I50+'Liabilities (1968 - 2007)'!K50)</f>
        <v>0</v>
      </c>
    </row>
    <row r="51" spans="2:14" ht="15" customHeight="1">
      <c r="B51" s="42" t="s">
        <v>22</v>
      </c>
      <c r="C51" s="45">
        <v>111.41160027952481</v>
      </c>
      <c r="D51" s="45">
        <v>11.469834614488702</v>
      </c>
      <c r="E51" s="63">
        <v>42.317726531563011</v>
      </c>
      <c r="F51" s="63">
        <v>0.66620079198695548</v>
      </c>
      <c r="G51" s="45">
        <v>18.252969951083159</v>
      </c>
      <c r="H51" s="45">
        <v>61.236897274633122</v>
      </c>
      <c r="I51" s="63">
        <v>5.8234334963894714</v>
      </c>
      <c r="J51" s="43" t="s">
        <v>73</v>
      </c>
      <c r="K51" s="64">
        <v>4.2650826927556489</v>
      </c>
      <c r="L51" s="61"/>
      <c r="M51" s="41">
        <f t="shared" si="3"/>
        <v>0</v>
      </c>
      <c r="N51" s="41">
        <f>'Assets (1968 - 2007)'!J51-('Liabilities (1968 - 2007)'!C51+'Liabilities (1968 - 2007)'!D51+'Liabilities (1968 - 2007)'!H51+'Liabilities (1968 - 2007)'!I51+'Liabilities (1968 - 2007)'!K51)</f>
        <v>0</v>
      </c>
    </row>
    <row r="52" spans="2:14" ht="15" customHeight="1">
      <c r="B52" s="42" t="s">
        <v>76</v>
      </c>
      <c r="C52" s="45">
        <v>112.73701374330305</v>
      </c>
      <c r="D52" s="45">
        <v>11.469834614488702</v>
      </c>
      <c r="E52" s="63">
        <v>50.908455625436758</v>
      </c>
      <c r="F52" s="63">
        <v>0.72909387374796175</v>
      </c>
      <c r="G52" s="45">
        <v>17.568134171907754</v>
      </c>
      <c r="H52" s="45">
        <v>69.205683671092473</v>
      </c>
      <c r="I52" s="63">
        <v>5.8234334963894714</v>
      </c>
      <c r="J52" s="43" t="s">
        <v>73</v>
      </c>
      <c r="K52" s="64">
        <v>4.484043792219893</v>
      </c>
      <c r="L52" s="61"/>
      <c r="M52" s="41">
        <f t="shared" si="3"/>
        <v>0</v>
      </c>
      <c r="N52" s="41">
        <f>'Assets (1968 - 2007)'!J52-('Liabilities (1968 - 2007)'!C52+'Liabilities (1968 - 2007)'!D52+'Liabilities (1968 - 2007)'!H52+'Liabilities (1968 - 2007)'!I52+'Liabilities (1968 - 2007)'!K52)</f>
        <v>0</v>
      </c>
    </row>
    <row r="53" spans="2:14" ht="15" customHeight="1">
      <c r="B53" s="42" t="s">
        <v>77</v>
      </c>
      <c r="C53" s="45">
        <v>123.7083624505008</v>
      </c>
      <c r="D53" s="45">
        <v>11.469834614488702</v>
      </c>
      <c r="E53" s="63">
        <v>49.385045422781275</v>
      </c>
      <c r="F53" s="63">
        <v>0.847891917074307</v>
      </c>
      <c r="G53" s="45">
        <v>17.451665501979967</v>
      </c>
      <c r="H53" s="45">
        <v>67.684602841835542</v>
      </c>
      <c r="I53" s="63">
        <v>5.8234334963894714</v>
      </c>
      <c r="J53" s="43" t="s">
        <v>73</v>
      </c>
      <c r="K53" s="64">
        <v>5.6114605171208938</v>
      </c>
      <c r="L53" s="61"/>
      <c r="M53" s="41">
        <f t="shared" si="3"/>
        <v>0</v>
      </c>
      <c r="N53" s="41">
        <f>'Assets (1968 - 2007)'!J53-('Liabilities (1968 - 2007)'!C53+'Liabilities (1968 - 2007)'!D53+'Liabilities (1968 - 2007)'!H53+'Liabilities (1968 - 2007)'!I53+'Liabilities (1968 - 2007)'!K53)</f>
        <v>0</v>
      </c>
    </row>
    <row r="54" spans="2:14" ht="15" customHeight="1">
      <c r="B54" s="42" t="s">
        <v>78</v>
      </c>
      <c r="C54" s="45">
        <v>124.95457721872816</v>
      </c>
      <c r="D54" s="45">
        <v>11.469834614488702</v>
      </c>
      <c r="E54" s="63">
        <v>49.913813184253435</v>
      </c>
      <c r="F54" s="63">
        <v>0.8711856510598649</v>
      </c>
      <c r="G54" s="45">
        <v>17.754484043792218</v>
      </c>
      <c r="H54" s="45">
        <v>68.53948287910552</v>
      </c>
      <c r="I54" s="63">
        <v>5.8234334963894714</v>
      </c>
      <c r="J54" s="43" t="s">
        <v>73</v>
      </c>
      <c r="K54" s="64">
        <v>6.8227346843699035</v>
      </c>
      <c r="L54" s="61"/>
      <c r="M54" s="41">
        <f t="shared" si="3"/>
        <v>0</v>
      </c>
      <c r="N54" s="41">
        <f>'Assets (1968 - 2007)'!J54-('Liabilities (1968 - 2007)'!C54+'Liabilities (1968 - 2007)'!D54+'Liabilities (1968 - 2007)'!H54+'Liabilities (1968 - 2007)'!I54+'Liabilities (1968 - 2007)'!K54)</f>
        <v>0</v>
      </c>
    </row>
    <row r="55" spans="2:14" ht="15" customHeight="1">
      <c r="B55" s="42" t="s">
        <v>17</v>
      </c>
      <c r="C55" s="45">
        <v>126.55718611693455</v>
      </c>
      <c r="D55" s="45">
        <v>11.469834614488702</v>
      </c>
      <c r="E55" s="63">
        <v>66.0750058234335</v>
      </c>
      <c r="F55" s="63">
        <v>0.71278825995807127</v>
      </c>
      <c r="G55" s="45">
        <v>18.763102725366874</v>
      </c>
      <c r="H55" s="45">
        <v>85.550896808758438</v>
      </c>
      <c r="I55" s="63">
        <v>5.8234334963894714</v>
      </c>
      <c r="J55" s="43" t="s">
        <v>73</v>
      </c>
      <c r="K55" s="64">
        <v>1.9473561611926391</v>
      </c>
      <c r="L55" s="61"/>
      <c r="M55" s="41">
        <f t="shared" si="3"/>
        <v>0</v>
      </c>
      <c r="N55" s="41">
        <f>'Assets (1968 - 2007)'!J55-('Liabilities (1968 - 2007)'!C55+'Liabilities (1968 - 2007)'!D55+'Liabilities (1968 - 2007)'!H55+'Liabilities (1968 - 2007)'!I55+'Liabilities (1968 - 2007)'!K55)</f>
        <v>0</v>
      </c>
    </row>
    <row r="56" spans="2:14" ht="15" customHeight="1">
      <c r="B56" s="42" t="s">
        <v>18</v>
      </c>
      <c r="C56" s="45">
        <v>128.09457255998137</v>
      </c>
      <c r="D56" s="45">
        <v>11.469834614488702</v>
      </c>
      <c r="E56" s="63">
        <v>26.508269275564874</v>
      </c>
      <c r="F56" s="63">
        <v>0.71977638015373857</v>
      </c>
      <c r="G56" s="45">
        <v>5.4484043792219889</v>
      </c>
      <c r="H56" s="45">
        <v>32.676450034940601</v>
      </c>
      <c r="I56" s="63">
        <v>5.8234334963894714</v>
      </c>
      <c r="J56" s="43" t="s">
        <v>73</v>
      </c>
      <c r="K56" s="64">
        <v>6.9974376892615888</v>
      </c>
      <c r="L56" s="61"/>
      <c r="M56" s="41">
        <f t="shared" si="3"/>
        <v>0</v>
      </c>
      <c r="N56" s="41">
        <f>'Assets (1968 - 2007)'!J56-('Liabilities (1968 - 2007)'!C56+'Liabilities (1968 - 2007)'!D56+'Liabilities (1968 - 2007)'!H56+'Liabilities (1968 - 2007)'!I56+'Liabilities (1968 - 2007)'!K56)</f>
        <v>0</v>
      </c>
    </row>
    <row r="57" spans="2:14" ht="15" customHeight="1">
      <c r="B57" s="42" t="s">
        <v>7</v>
      </c>
      <c r="C57" s="45">
        <v>128.37409736780805</v>
      </c>
      <c r="D57" s="45">
        <v>11.46051712089448</v>
      </c>
      <c r="E57" s="63">
        <v>30.67551828558118</v>
      </c>
      <c r="F57" s="63">
        <v>0.80829256929885851</v>
      </c>
      <c r="G57" s="45">
        <v>6.0982995574190539</v>
      </c>
      <c r="H57" s="45">
        <v>37.582110412299095</v>
      </c>
      <c r="I57" s="63">
        <v>5.8234334963894714</v>
      </c>
      <c r="J57" s="43" t="s">
        <v>73</v>
      </c>
      <c r="K57" s="64">
        <v>7.0090845562543667</v>
      </c>
      <c r="L57" s="61"/>
      <c r="M57" s="41">
        <f t="shared" si="3"/>
        <v>0</v>
      </c>
      <c r="N57" s="41">
        <f>'Assets (1968 - 2007)'!J57-('Liabilities (1968 - 2007)'!C57+'Liabilities (1968 - 2007)'!D57+'Liabilities (1968 - 2007)'!H57+'Liabilities (1968 - 2007)'!I57+'Liabilities (1968 - 2007)'!K57)</f>
        <v>0</v>
      </c>
    </row>
    <row r="58" spans="2:14" ht="15" customHeight="1">
      <c r="B58" s="42" t="s">
        <v>6</v>
      </c>
      <c r="C58" s="45">
        <v>128.78639645935243</v>
      </c>
      <c r="D58" s="45">
        <v>11.46051712089448</v>
      </c>
      <c r="E58" s="63">
        <v>37.822035872350334</v>
      </c>
      <c r="F58" s="63">
        <v>1.2741672490100164</v>
      </c>
      <c r="G58" s="45">
        <v>5.5835080363382241</v>
      </c>
      <c r="H58" s="45">
        <v>44.679711157698577</v>
      </c>
      <c r="I58" s="63">
        <v>5.8234334963894714</v>
      </c>
      <c r="J58" s="43" t="s">
        <v>73</v>
      </c>
      <c r="K58" s="64">
        <v>7.4819473561611929</v>
      </c>
      <c r="L58" s="61"/>
      <c r="M58" s="41">
        <f t="shared" si="3"/>
        <v>0</v>
      </c>
      <c r="N58" s="41">
        <f>'Assets (1968 - 2007)'!J58-('Liabilities (1968 - 2007)'!C58+'Liabilities (1968 - 2007)'!D58+'Liabilities (1968 - 2007)'!H58+'Liabilities (1968 - 2007)'!I58+'Liabilities (1968 - 2007)'!K58)</f>
        <v>0</v>
      </c>
    </row>
    <row r="59" spans="2:14" ht="15" customHeight="1">
      <c r="B59" s="42" t="s">
        <v>5</v>
      </c>
      <c r="C59" s="45">
        <v>132.00326112275798</v>
      </c>
      <c r="D59" s="45">
        <v>11.46051712089448</v>
      </c>
      <c r="E59" s="63">
        <v>36.75052410901467</v>
      </c>
      <c r="F59" s="63">
        <v>0.67784765897973442</v>
      </c>
      <c r="G59" s="45">
        <v>5.4507337526205442</v>
      </c>
      <c r="H59" s="45">
        <v>42.879105520614957</v>
      </c>
      <c r="I59" s="63">
        <v>5.8234334963894714</v>
      </c>
      <c r="J59" s="43" t="s">
        <v>73</v>
      </c>
      <c r="K59" s="64">
        <v>9.5923596552527375</v>
      </c>
      <c r="L59" s="61"/>
      <c r="M59" s="41">
        <f t="shared" si="3"/>
        <v>0</v>
      </c>
      <c r="N59" s="41">
        <f>'Assets (1968 - 2007)'!J59-('Liabilities (1968 - 2007)'!C59+'Liabilities (1968 - 2007)'!D59+'Liabilities (1968 - 2007)'!H59+'Liabilities (1968 - 2007)'!I59+'Liabilities (1968 - 2007)'!K59)</f>
        <v>0</v>
      </c>
    </row>
    <row r="60" spans="2:14" ht="15" customHeight="1">
      <c r="B60" s="36">
        <v>1972</v>
      </c>
      <c r="C60" s="59"/>
      <c r="D60" s="59"/>
      <c r="E60" s="59"/>
      <c r="F60" s="59"/>
      <c r="G60" s="59"/>
      <c r="H60" s="59"/>
      <c r="I60" s="59"/>
      <c r="J60" s="65"/>
      <c r="K60" s="64"/>
      <c r="L60" s="61"/>
    </row>
    <row r="61" spans="2:14" ht="15" customHeight="1">
      <c r="B61" s="42" t="s">
        <v>72</v>
      </c>
      <c r="C61" s="45">
        <v>140.25390170044258</v>
      </c>
      <c r="D61" s="45">
        <v>11.46051712089448</v>
      </c>
      <c r="E61" s="63">
        <v>35.019799673887725</v>
      </c>
      <c r="F61" s="63">
        <v>0.66620079198695548</v>
      </c>
      <c r="G61" s="45">
        <v>6.883298392732355</v>
      </c>
      <c r="H61" s="45">
        <v>42.569298858607027</v>
      </c>
      <c r="I61" s="63">
        <v>5.8234334963894714</v>
      </c>
      <c r="J61" s="43" t="s">
        <v>73</v>
      </c>
      <c r="K61" s="64">
        <v>2.6158863265781505</v>
      </c>
      <c r="L61" s="61"/>
      <c r="M61" s="41">
        <f t="shared" ref="M61:M72" si="4">H61-(E61+F61+G61)</f>
        <v>0</v>
      </c>
      <c r="N61" s="41">
        <f>'Assets (1968 - 2007)'!J61-('Liabilities (1968 - 2007)'!C61+'Liabilities (1968 - 2007)'!D61+'Liabilities (1968 - 2007)'!H61+'Liabilities (1968 - 2007)'!I61+'Liabilities (1968 - 2007)'!K61)</f>
        <v>0</v>
      </c>
    </row>
    <row r="62" spans="2:14" ht="15" customHeight="1">
      <c r="B62" s="42" t="s">
        <v>74</v>
      </c>
      <c r="C62" s="45">
        <v>140.146750524109</v>
      </c>
      <c r="D62" s="45">
        <v>11.46051712089448</v>
      </c>
      <c r="E62" s="63">
        <v>32.767295597484278</v>
      </c>
      <c r="F62" s="63">
        <v>1.4581877474959235</v>
      </c>
      <c r="G62" s="45">
        <v>7.8942464477055667</v>
      </c>
      <c r="H62" s="45">
        <v>42.119729792685767</v>
      </c>
      <c r="I62" s="63">
        <v>5.8234334963894714</v>
      </c>
      <c r="J62" s="43" t="s">
        <v>73</v>
      </c>
      <c r="K62" s="64">
        <v>3.3799208013044493</v>
      </c>
      <c r="L62" s="61"/>
      <c r="M62" s="41">
        <f t="shared" si="4"/>
        <v>0</v>
      </c>
      <c r="N62" s="41">
        <f>'Assets (1968 - 2007)'!J62-('Liabilities (1968 - 2007)'!C62+'Liabilities (1968 - 2007)'!D62+'Liabilities (1968 - 2007)'!H62+'Liabilities (1968 - 2007)'!I62+'Liabilities (1968 - 2007)'!K62)</f>
        <v>0</v>
      </c>
    </row>
    <row r="63" spans="2:14" ht="15" customHeight="1">
      <c r="B63" s="42" t="s">
        <v>75</v>
      </c>
      <c r="C63" s="45">
        <v>141.35802469135803</v>
      </c>
      <c r="D63" s="45">
        <v>11.46051712089448</v>
      </c>
      <c r="E63" s="63">
        <v>33.030514791521078</v>
      </c>
      <c r="F63" s="63">
        <v>23.135336594456092</v>
      </c>
      <c r="G63" s="45">
        <v>7.4749592359655255</v>
      </c>
      <c r="H63" s="45">
        <v>63.640810621942698</v>
      </c>
      <c r="I63" s="63">
        <v>5.8234334963894714</v>
      </c>
      <c r="J63" s="43" t="s">
        <v>73</v>
      </c>
      <c r="K63" s="64">
        <v>3.6571162357325879</v>
      </c>
      <c r="L63" s="61"/>
      <c r="M63" s="41">
        <f t="shared" si="4"/>
        <v>0</v>
      </c>
      <c r="N63" s="41">
        <f>'Assets (1968 - 2007)'!J63-('Liabilities (1968 - 2007)'!C63+'Liabilities (1968 - 2007)'!D63+'Liabilities (1968 - 2007)'!H63+'Liabilities (1968 - 2007)'!I63+'Liabilities (1968 - 2007)'!K63)</f>
        <v>0</v>
      </c>
    </row>
    <row r="64" spans="2:14" ht="15" customHeight="1">
      <c r="B64" s="42" t="s">
        <v>22</v>
      </c>
      <c r="C64" s="45">
        <v>139.73445143256464</v>
      </c>
      <c r="D64" s="45">
        <v>11.46051712089448</v>
      </c>
      <c r="E64" s="63">
        <v>45.599813650128112</v>
      </c>
      <c r="F64" s="63">
        <v>7.6915909620312135</v>
      </c>
      <c r="G64" s="45">
        <v>8.2413230840903786</v>
      </c>
      <c r="H64" s="45">
        <v>61.532727696249708</v>
      </c>
      <c r="I64" s="63">
        <v>5.8234334963894714</v>
      </c>
      <c r="J64" s="43" t="s">
        <v>73</v>
      </c>
      <c r="K64" s="64">
        <v>3.32401583973911</v>
      </c>
      <c r="L64" s="61"/>
      <c r="M64" s="41">
        <f t="shared" si="4"/>
        <v>0</v>
      </c>
      <c r="N64" s="41">
        <f>'Assets (1968 - 2007)'!J64-('Liabilities (1968 - 2007)'!C64+'Liabilities (1968 - 2007)'!D64+'Liabilities (1968 - 2007)'!H64+'Liabilities (1968 - 2007)'!I64+'Liabilities (1968 - 2007)'!K64)</f>
        <v>0</v>
      </c>
    </row>
    <row r="65" spans="2:14" ht="15" customHeight="1">
      <c r="B65" s="42" t="s">
        <v>76</v>
      </c>
      <c r="C65" s="45">
        <v>137.82203587235034</v>
      </c>
      <c r="D65" s="45">
        <v>11.448870253901701</v>
      </c>
      <c r="E65" s="63">
        <v>49.252271139063588</v>
      </c>
      <c r="F65" s="63">
        <v>4.7449336128581407</v>
      </c>
      <c r="G65" s="45">
        <v>8.3764267412066147</v>
      </c>
      <c r="H65" s="45">
        <v>62.37363149312835</v>
      </c>
      <c r="I65" s="63">
        <v>5.8234334963894714</v>
      </c>
      <c r="J65" s="43" t="s">
        <v>73</v>
      </c>
      <c r="K65" s="64">
        <v>3.1982296762170974</v>
      </c>
      <c r="L65" s="61"/>
      <c r="M65" s="41">
        <f t="shared" si="4"/>
        <v>0</v>
      </c>
      <c r="N65" s="41">
        <f>'Assets (1968 - 2007)'!J65-('Liabilities (1968 - 2007)'!C65+'Liabilities (1968 - 2007)'!D65+'Liabilities (1968 - 2007)'!H65+'Liabilities (1968 - 2007)'!I65+'Liabilities (1968 - 2007)'!K65)</f>
        <v>0</v>
      </c>
    </row>
    <row r="66" spans="2:14" ht="15" customHeight="1">
      <c r="B66" s="42" t="s">
        <v>77</v>
      </c>
      <c r="C66" s="45">
        <v>137.27463312368974</v>
      </c>
      <c r="D66" s="45">
        <v>11.448870253901701</v>
      </c>
      <c r="E66" s="63">
        <v>50.309806662007915</v>
      </c>
      <c r="F66" s="63">
        <v>1.0761705101327743</v>
      </c>
      <c r="G66" s="45">
        <v>10.034940600978336</v>
      </c>
      <c r="H66" s="45">
        <v>61.420917773119022</v>
      </c>
      <c r="I66" s="63">
        <v>5.8234334963894714</v>
      </c>
      <c r="J66" s="43" t="s">
        <v>73</v>
      </c>
      <c r="K66" s="64">
        <v>3.7619380386675982</v>
      </c>
      <c r="L66" s="61"/>
      <c r="M66" s="41">
        <f t="shared" si="4"/>
        <v>0</v>
      </c>
      <c r="N66" s="41">
        <f>'Assets (1968 - 2007)'!J66-('Liabilities (1968 - 2007)'!C66+'Liabilities (1968 - 2007)'!D66+'Liabilities (1968 - 2007)'!H66+'Liabilities (1968 - 2007)'!I66+'Liabilities (1968 - 2007)'!K66)</f>
        <v>0</v>
      </c>
    </row>
    <row r="67" spans="2:14" ht="15" customHeight="1">
      <c r="B67" s="42" t="s">
        <v>78</v>
      </c>
      <c r="C67" s="45">
        <v>137.67528534824132</v>
      </c>
      <c r="D67" s="45">
        <v>11.448870253901701</v>
      </c>
      <c r="E67" s="63">
        <v>52.52038201723736</v>
      </c>
      <c r="F67" s="63">
        <v>1.1693454460750057</v>
      </c>
      <c r="G67" s="45">
        <v>10.815280689494525</v>
      </c>
      <c r="H67" s="45">
        <v>64.505008152806894</v>
      </c>
      <c r="I67" s="63">
        <v>5.8234334963894714</v>
      </c>
      <c r="J67" s="43" t="s">
        <v>73</v>
      </c>
      <c r="K67" s="64">
        <v>3.8877242021896108</v>
      </c>
      <c r="L67" s="61"/>
      <c r="M67" s="41">
        <f t="shared" si="4"/>
        <v>0</v>
      </c>
      <c r="N67" s="41">
        <f>'Assets (1968 - 2007)'!J67-('Liabilities (1968 - 2007)'!C67+'Liabilities (1968 - 2007)'!D67+'Liabilities (1968 - 2007)'!H67+'Liabilities (1968 - 2007)'!I67+'Liabilities (1968 - 2007)'!K67)</f>
        <v>0</v>
      </c>
    </row>
    <row r="68" spans="2:14" ht="15" customHeight="1">
      <c r="B68" s="42" t="s">
        <v>17</v>
      </c>
      <c r="C68" s="45">
        <v>143.12834847426041</v>
      </c>
      <c r="D68" s="45">
        <v>11.448870253901701</v>
      </c>
      <c r="E68" s="63">
        <v>51.742371302119729</v>
      </c>
      <c r="F68" s="63">
        <v>1.574656417423713</v>
      </c>
      <c r="G68" s="45">
        <v>12.012578616352201</v>
      </c>
      <c r="H68" s="45">
        <v>65.329606335895647</v>
      </c>
      <c r="I68" s="63">
        <v>5.8234334963894714</v>
      </c>
      <c r="J68" s="43" t="s">
        <v>73</v>
      </c>
      <c r="K68" s="64">
        <v>4.8870253901700433</v>
      </c>
      <c r="L68" s="61"/>
      <c r="M68" s="41">
        <f t="shared" si="4"/>
        <v>0</v>
      </c>
      <c r="N68" s="41">
        <f>'Assets (1968 - 2007)'!J68-('Liabilities (1968 - 2007)'!C68+'Liabilities (1968 - 2007)'!D68+'Liabilities (1968 - 2007)'!H68+'Liabilities (1968 - 2007)'!I68+'Liabilities (1968 - 2007)'!K68)</f>
        <v>0</v>
      </c>
    </row>
    <row r="69" spans="2:14" ht="15" customHeight="1">
      <c r="B69" s="42" t="s">
        <v>18</v>
      </c>
      <c r="C69" s="45">
        <v>142.76729559748426</v>
      </c>
      <c r="D69" s="45">
        <v>11.448870253901701</v>
      </c>
      <c r="E69" s="63">
        <v>58.502212904728623</v>
      </c>
      <c r="F69" s="63">
        <v>1.3300722105753551</v>
      </c>
      <c r="G69" s="45">
        <v>7.4120661542045188</v>
      </c>
      <c r="H69" s="45">
        <v>67.244351269508499</v>
      </c>
      <c r="I69" s="63">
        <v>5.8234334963894714</v>
      </c>
      <c r="J69" s="43" t="s">
        <v>73</v>
      </c>
      <c r="K69" s="64">
        <v>5.2597251339389706</v>
      </c>
      <c r="L69" s="61"/>
      <c r="M69" s="41">
        <f t="shared" si="4"/>
        <v>0</v>
      </c>
      <c r="N69" s="41">
        <f>'Assets (1968 - 2007)'!J69-('Liabilities (1968 - 2007)'!C69+'Liabilities (1968 - 2007)'!D69+'Liabilities (1968 - 2007)'!H69+'Liabilities (1968 - 2007)'!I69+'Liabilities (1968 - 2007)'!K69)</f>
        <v>0</v>
      </c>
    </row>
    <row r="70" spans="2:14" ht="15" customHeight="1">
      <c r="B70" s="42" t="s">
        <v>7</v>
      </c>
      <c r="C70" s="45">
        <v>143.99720475192171</v>
      </c>
      <c r="D70" s="45">
        <v>11.448870253901701</v>
      </c>
      <c r="E70" s="63">
        <v>68.935476356860008</v>
      </c>
      <c r="F70" s="63">
        <v>1.7470300489168413</v>
      </c>
      <c r="G70" s="45">
        <v>8.7398089913813184</v>
      </c>
      <c r="H70" s="45">
        <v>79.422315397158158</v>
      </c>
      <c r="I70" s="63">
        <v>5.8234334963894714</v>
      </c>
      <c r="J70" s="43" t="s">
        <v>73</v>
      </c>
      <c r="K70" s="64">
        <v>5.1246214768227345</v>
      </c>
      <c r="L70" s="61"/>
      <c r="M70" s="41">
        <f t="shared" si="4"/>
        <v>0</v>
      </c>
      <c r="N70" s="41">
        <f>'Assets (1968 - 2007)'!J70-('Liabilities (1968 - 2007)'!C70+'Liabilities (1968 - 2007)'!D70+'Liabilities (1968 - 2007)'!H70+'Liabilities (1968 - 2007)'!I70+'Liabilities (1968 - 2007)'!K70)</f>
        <v>0</v>
      </c>
    </row>
    <row r="71" spans="2:14" ht="15" customHeight="1">
      <c r="B71" s="42" t="s">
        <v>6</v>
      </c>
      <c r="C71" s="45">
        <v>144.02981597950151</v>
      </c>
      <c r="D71" s="45">
        <v>11.448870253901701</v>
      </c>
      <c r="E71" s="63">
        <v>67.999068250640576</v>
      </c>
      <c r="F71" s="63">
        <v>1.7563475425110644</v>
      </c>
      <c r="G71" s="45">
        <v>9.4502678779408349</v>
      </c>
      <c r="H71" s="45">
        <v>79.205683671092473</v>
      </c>
      <c r="I71" s="63">
        <v>5.8234334963894714</v>
      </c>
      <c r="J71" s="43" t="s">
        <v>73</v>
      </c>
      <c r="K71" s="64">
        <v>5.9771721406941527</v>
      </c>
      <c r="L71" s="61"/>
      <c r="M71" s="41">
        <f t="shared" si="4"/>
        <v>0</v>
      </c>
      <c r="N71" s="41">
        <f>'Assets (1968 - 2007)'!J71-('Liabilities (1968 - 2007)'!C71+'Liabilities (1968 - 2007)'!D71+'Liabilities (1968 - 2007)'!H71+'Liabilities (1968 - 2007)'!I71+'Liabilities (1968 - 2007)'!K71)</f>
        <v>0</v>
      </c>
    </row>
    <row r="72" spans="2:14" ht="15" customHeight="1">
      <c r="B72" s="42" t="s">
        <v>5</v>
      </c>
      <c r="C72" s="45">
        <v>148.70020964360586</v>
      </c>
      <c r="D72" s="45">
        <v>11.448870253901701</v>
      </c>
      <c r="E72" s="63">
        <v>68.080596319590029</v>
      </c>
      <c r="F72" s="63">
        <v>1.2625203820172375</v>
      </c>
      <c r="G72" s="45">
        <v>19.538784067085953</v>
      </c>
      <c r="H72" s="45">
        <v>88.881900768693214</v>
      </c>
      <c r="I72" s="63">
        <v>5.8234334963894714</v>
      </c>
      <c r="J72" s="43" t="s">
        <v>73</v>
      </c>
      <c r="K72" s="64">
        <v>10.743070114139297</v>
      </c>
      <c r="L72" s="61"/>
      <c r="M72" s="41">
        <f t="shared" si="4"/>
        <v>0</v>
      </c>
      <c r="N72" s="41">
        <f>'Assets (1968 - 2007)'!J72-('Liabilities (1968 - 2007)'!C72+'Liabilities (1968 - 2007)'!D72+'Liabilities (1968 - 2007)'!H72+'Liabilities (1968 - 2007)'!I72+'Liabilities (1968 - 2007)'!K72)</f>
        <v>0</v>
      </c>
    </row>
    <row r="73" spans="2:14" ht="15" customHeight="1">
      <c r="B73" s="36">
        <v>1973</v>
      </c>
      <c r="C73" s="59"/>
      <c r="D73" s="59"/>
      <c r="E73" s="59"/>
      <c r="F73" s="59"/>
      <c r="G73" s="59"/>
      <c r="H73" s="59"/>
      <c r="I73" s="59"/>
      <c r="J73" s="65"/>
      <c r="K73" s="64"/>
      <c r="L73" s="61"/>
    </row>
    <row r="74" spans="2:14" ht="15" customHeight="1">
      <c r="B74" s="42" t="s">
        <v>72</v>
      </c>
      <c r="C74" s="45">
        <v>147.75448404379222</v>
      </c>
      <c r="D74" s="45">
        <v>11.448870253901701</v>
      </c>
      <c r="E74" s="63">
        <v>72.003261122757976</v>
      </c>
      <c r="F74" s="63">
        <v>5.5974842767295598</v>
      </c>
      <c r="G74" s="45">
        <v>13.757279291870486</v>
      </c>
      <c r="H74" s="45">
        <v>91.358024691358025</v>
      </c>
      <c r="I74" s="63">
        <v>5.8234334963894714</v>
      </c>
      <c r="J74" s="43" t="s">
        <v>73</v>
      </c>
      <c r="K74" s="64">
        <v>5.3365944560913112</v>
      </c>
      <c r="L74" s="61"/>
      <c r="M74" s="41">
        <f t="shared" ref="M74:M85" si="5">H74-(E74+F74+G74)</f>
        <v>0</v>
      </c>
      <c r="N74" s="41">
        <f>'Assets (1968 - 2007)'!J74-('Liabilities (1968 - 2007)'!C74+'Liabilities (1968 - 2007)'!D74+'Liabilities (1968 - 2007)'!H74+'Liabilities (1968 - 2007)'!I74+'Liabilities (1968 - 2007)'!K74)</f>
        <v>0</v>
      </c>
    </row>
    <row r="75" spans="2:14" ht="15" customHeight="1">
      <c r="B75" s="42" t="s">
        <v>74</v>
      </c>
      <c r="C75" s="45">
        <v>147.89424644770557</v>
      </c>
      <c r="D75" s="45">
        <v>11.448870253901701</v>
      </c>
      <c r="E75" s="63">
        <v>72.247845329606335</v>
      </c>
      <c r="F75" s="63">
        <v>11.961332401583974</v>
      </c>
      <c r="G75" s="45">
        <v>15.485674353598881</v>
      </c>
      <c r="H75" s="45">
        <v>99.69485208478919</v>
      </c>
      <c r="I75" s="63">
        <v>5.8234334963894714</v>
      </c>
      <c r="J75" s="43" t="s">
        <v>73</v>
      </c>
      <c r="K75" s="64">
        <v>5.1642208245981829</v>
      </c>
      <c r="L75" s="61"/>
      <c r="M75" s="41">
        <f t="shared" si="5"/>
        <v>0</v>
      </c>
      <c r="N75" s="41">
        <f>'Assets (1968 - 2007)'!J75-('Liabilities (1968 - 2007)'!C75+'Liabilities (1968 - 2007)'!D75+'Liabilities (1968 - 2007)'!H75+'Liabilities (1968 - 2007)'!I75+'Liabilities (1968 - 2007)'!K75)</f>
        <v>0</v>
      </c>
    </row>
    <row r="76" spans="2:14" ht="15" customHeight="1">
      <c r="B76" s="42" t="s">
        <v>75</v>
      </c>
      <c r="C76" s="45">
        <v>146.92988586070345</v>
      </c>
      <c r="D76" s="45">
        <v>11.448870253901701</v>
      </c>
      <c r="E76" s="63">
        <v>78.11553692056836</v>
      </c>
      <c r="F76" s="63">
        <v>8.3414861402282785</v>
      </c>
      <c r="G76" s="45">
        <v>17.467971115769856</v>
      </c>
      <c r="H76" s="45">
        <v>103.9249941765665</v>
      </c>
      <c r="I76" s="63">
        <v>5.8234334963894714</v>
      </c>
      <c r="J76" s="43" t="s">
        <v>73</v>
      </c>
      <c r="K76" s="64">
        <v>7.0253901700442576</v>
      </c>
      <c r="L76" s="61"/>
      <c r="M76" s="41">
        <f t="shared" si="5"/>
        <v>0</v>
      </c>
      <c r="N76" s="41">
        <f>'Assets (1968 - 2007)'!J76-('Liabilities (1968 - 2007)'!C76+'Liabilities (1968 - 2007)'!D76+'Liabilities (1968 - 2007)'!H76+'Liabilities (1968 - 2007)'!I76+'Liabilities (1968 - 2007)'!K76)</f>
        <v>0</v>
      </c>
    </row>
    <row r="77" spans="2:14" ht="15" customHeight="1">
      <c r="B77" s="42" t="s">
        <v>22</v>
      </c>
      <c r="C77" s="45">
        <v>148.97507570463546</v>
      </c>
      <c r="D77" s="45">
        <v>11.448870253901701</v>
      </c>
      <c r="E77" s="63">
        <v>76.613091078499878</v>
      </c>
      <c r="F77" s="63">
        <v>24.409503843466105</v>
      </c>
      <c r="G77" s="45">
        <v>18.232005590496154</v>
      </c>
      <c r="H77" s="45">
        <v>119.25460051246213</v>
      </c>
      <c r="I77" s="63">
        <v>5.8234334963894714</v>
      </c>
      <c r="J77" s="43" t="s">
        <v>73</v>
      </c>
      <c r="K77" s="64">
        <v>6.8180759375727931</v>
      </c>
      <c r="L77" s="61"/>
      <c r="M77" s="41">
        <f t="shared" si="5"/>
        <v>0</v>
      </c>
      <c r="N77" s="41">
        <f>'Assets (1968 - 2007)'!J77-('Liabilities (1968 - 2007)'!C77+'Liabilities (1968 - 2007)'!D77+'Liabilities (1968 - 2007)'!H77+'Liabilities (1968 - 2007)'!I77+'Liabilities (1968 - 2007)'!K77)</f>
        <v>0</v>
      </c>
    </row>
    <row r="78" spans="2:14" ht="15" customHeight="1">
      <c r="B78" s="42" t="s">
        <v>76</v>
      </c>
      <c r="C78" s="45">
        <v>149.39436291637551</v>
      </c>
      <c r="D78" s="45">
        <v>11.448870253901701</v>
      </c>
      <c r="E78" s="63">
        <v>72.161658513859763</v>
      </c>
      <c r="F78" s="63">
        <v>24.693687398089914</v>
      </c>
      <c r="G78" s="45">
        <v>18.646634055439087</v>
      </c>
      <c r="H78" s="45">
        <v>115.50197996738878</v>
      </c>
      <c r="I78" s="63">
        <v>5.8234334963894714</v>
      </c>
      <c r="J78" s="43" t="s">
        <v>73</v>
      </c>
      <c r="K78" s="64">
        <v>6.6317260656883299</v>
      </c>
      <c r="L78" s="61"/>
      <c r="M78" s="41">
        <f t="shared" si="5"/>
        <v>0</v>
      </c>
      <c r="N78" s="41">
        <f>'Assets (1968 - 2007)'!J78-('Liabilities (1968 - 2007)'!C78+'Liabilities (1968 - 2007)'!D78+'Liabilities (1968 - 2007)'!H78+'Liabilities (1968 - 2007)'!I78+'Liabilities (1968 - 2007)'!K78)</f>
        <v>0</v>
      </c>
    </row>
    <row r="79" spans="2:14" ht="15" customHeight="1">
      <c r="B79" s="42" t="s">
        <v>77</v>
      </c>
      <c r="C79" s="45">
        <v>150.14209177731192</v>
      </c>
      <c r="D79" s="45">
        <v>13.300722105753552</v>
      </c>
      <c r="E79" s="63">
        <v>63.328674586536224</v>
      </c>
      <c r="F79" s="63">
        <v>23.286745865362217</v>
      </c>
      <c r="G79" s="45">
        <v>18.772420218961098</v>
      </c>
      <c r="H79" s="45">
        <v>105.38784067085955</v>
      </c>
      <c r="I79" s="63">
        <v>5.8234334963894714</v>
      </c>
      <c r="J79" s="43" t="s">
        <v>73</v>
      </c>
      <c r="K79" s="64">
        <v>6.7202422548334493</v>
      </c>
      <c r="L79" s="61"/>
      <c r="M79" s="41">
        <f t="shared" si="5"/>
        <v>0</v>
      </c>
      <c r="N79" s="41">
        <f>'Assets (1968 - 2007)'!J79-('Liabilities (1968 - 2007)'!C79+'Liabilities (1968 - 2007)'!D79+'Liabilities (1968 - 2007)'!H79+'Liabilities (1968 - 2007)'!I79+'Liabilities (1968 - 2007)'!K79)</f>
        <v>0</v>
      </c>
    </row>
    <row r="80" spans="2:14" ht="15" customHeight="1">
      <c r="B80" s="42" t="s">
        <v>78</v>
      </c>
      <c r="C80" s="45">
        <v>149.26857675285348</v>
      </c>
      <c r="D80" s="45">
        <v>13.300722105753552</v>
      </c>
      <c r="E80" s="63">
        <v>58.171441882133699</v>
      </c>
      <c r="F80" s="63">
        <v>21.290472862799909</v>
      </c>
      <c r="G80" s="45">
        <v>25.033775914279058</v>
      </c>
      <c r="H80" s="45">
        <v>104.49569065921267</v>
      </c>
      <c r="I80" s="63">
        <v>5.8234334963894714</v>
      </c>
      <c r="J80" s="43" t="s">
        <v>73</v>
      </c>
      <c r="K80" s="64">
        <v>6.6363848124854412</v>
      </c>
      <c r="L80" s="61"/>
      <c r="M80" s="41">
        <f t="shared" si="5"/>
        <v>0</v>
      </c>
      <c r="N80" s="41">
        <f>'Assets (1968 - 2007)'!J80-('Liabilities (1968 - 2007)'!C80+'Liabilities (1968 - 2007)'!D80+'Liabilities (1968 - 2007)'!H80+'Liabilities (1968 - 2007)'!I80+'Liabilities (1968 - 2007)'!K80)</f>
        <v>0</v>
      </c>
    </row>
    <row r="81" spans="2:14" ht="15" customHeight="1">
      <c r="B81" s="42" t="s">
        <v>17</v>
      </c>
      <c r="C81" s="45">
        <v>150.52643838807359</v>
      </c>
      <c r="D81" s="45">
        <v>13.300722105753552</v>
      </c>
      <c r="E81" s="63">
        <v>53.452131376659672</v>
      </c>
      <c r="F81" s="63">
        <v>22.946657349173073</v>
      </c>
      <c r="G81" s="45">
        <v>25.376193803866759</v>
      </c>
      <c r="H81" s="45">
        <v>101.77498252969951</v>
      </c>
      <c r="I81" s="63">
        <v>5.8234334963894714</v>
      </c>
      <c r="J81" s="43" t="s">
        <v>73</v>
      </c>
      <c r="K81" s="64">
        <v>8.7374796179827623</v>
      </c>
      <c r="L81" s="61"/>
      <c r="M81" s="41">
        <f t="shared" si="5"/>
        <v>0</v>
      </c>
      <c r="N81" s="41">
        <f>'Assets (1968 - 2007)'!J81-('Liabilities (1968 - 2007)'!C81+'Liabilities (1968 - 2007)'!D81+'Liabilities (1968 - 2007)'!H81+'Liabilities (1968 - 2007)'!I81+'Liabilities (1968 - 2007)'!K81)</f>
        <v>0</v>
      </c>
    </row>
    <row r="82" spans="2:14" ht="15" customHeight="1">
      <c r="B82" s="42" t="s">
        <v>18</v>
      </c>
      <c r="C82" s="45">
        <v>151.62124388539482</v>
      </c>
      <c r="D82" s="45">
        <v>13.300722105753552</v>
      </c>
      <c r="E82" s="63">
        <v>45.299324481714415</v>
      </c>
      <c r="F82" s="63">
        <v>20.067551828558116</v>
      </c>
      <c r="G82" s="45">
        <v>25.814116002795249</v>
      </c>
      <c r="H82" s="45">
        <v>91.180992313067776</v>
      </c>
      <c r="I82" s="63">
        <v>5.8234334963894714</v>
      </c>
      <c r="J82" s="43" t="s">
        <v>73</v>
      </c>
      <c r="K82" s="64">
        <v>10.647565804798509</v>
      </c>
      <c r="L82" s="61"/>
      <c r="M82" s="41">
        <f t="shared" si="5"/>
        <v>0</v>
      </c>
      <c r="N82" s="41">
        <f>'Assets (1968 - 2007)'!J82-('Liabilities (1968 - 2007)'!C82+'Liabilities (1968 - 2007)'!D82+'Liabilities (1968 - 2007)'!H82+'Liabilities (1968 - 2007)'!I82+'Liabilities (1968 - 2007)'!K82)</f>
        <v>0</v>
      </c>
    </row>
    <row r="83" spans="2:14" ht="15" customHeight="1">
      <c r="B83" s="42" t="s">
        <v>7</v>
      </c>
      <c r="C83" s="45">
        <v>153.51036571162356</v>
      </c>
      <c r="D83" s="45">
        <v>13.300722105753552</v>
      </c>
      <c r="E83" s="63">
        <v>48.893547635685998</v>
      </c>
      <c r="F83" s="63">
        <v>32.939669228977401</v>
      </c>
      <c r="G83" s="45">
        <v>26.505939902166315</v>
      </c>
      <c r="H83" s="45">
        <v>108.33915676682972</v>
      </c>
      <c r="I83" s="63">
        <v>5.8234334963894714</v>
      </c>
      <c r="J83" s="43" t="s">
        <v>73</v>
      </c>
      <c r="K83" s="64">
        <v>11.576985790822269</v>
      </c>
      <c r="L83" s="61"/>
      <c r="M83" s="41">
        <f t="shared" si="5"/>
        <v>0</v>
      </c>
      <c r="N83" s="41">
        <f>'Assets (1968 - 2007)'!J83-('Liabilities (1968 - 2007)'!C83+'Liabilities (1968 - 2007)'!D83+'Liabilities (1968 - 2007)'!H83+'Liabilities (1968 - 2007)'!I83+'Liabilities (1968 - 2007)'!K83)</f>
        <v>0</v>
      </c>
    </row>
    <row r="84" spans="2:14" ht="15" customHeight="1">
      <c r="B84" s="42" t="s">
        <v>6</v>
      </c>
      <c r="C84" s="45">
        <v>153.97158164453759</v>
      </c>
      <c r="D84" s="45">
        <v>13.300722105753552</v>
      </c>
      <c r="E84" s="63">
        <v>54.898672257162822</v>
      </c>
      <c r="F84" s="63">
        <v>28.916841369671555</v>
      </c>
      <c r="G84" s="45">
        <v>26.317260656883299</v>
      </c>
      <c r="H84" s="45">
        <v>110.13277428371768</v>
      </c>
      <c r="I84" s="63">
        <v>5.8234334963894714</v>
      </c>
      <c r="J84" s="43" t="s">
        <v>73</v>
      </c>
      <c r="K84" s="64">
        <v>11.425576519916143</v>
      </c>
      <c r="L84" s="61"/>
      <c r="M84" s="41">
        <f t="shared" si="5"/>
        <v>0</v>
      </c>
      <c r="N84" s="41">
        <f>'Assets (1968 - 2007)'!J84-('Liabilities (1968 - 2007)'!C84+'Liabilities (1968 - 2007)'!D84+'Liabilities (1968 - 2007)'!H84+'Liabilities (1968 - 2007)'!I84+'Liabilities (1968 - 2007)'!K84)</f>
        <v>0</v>
      </c>
    </row>
    <row r="85" spans="2:14" ht="15" customHeight="1">
      <c r="B85" s="42" t="s">
        <v>5</v>
      </c>
      <c r="C85" s="45">
        <v>176.25902632191941</v>
      </c>
      <c r="D85" s="45">
        <v>13.300722105753552</v>
      </c>
      <c r="E85" s="63">
        <v>35.450733752620543</v>
      </c>
      <c r="F85" s="63">
        <v>26.307943163289075</v>
      </c>
      <c r="G85" s="45">
        <v>27.509899836943863</v>
      </c>
      <c r="H85" s="45">
        <v>89.268576752853477</v>
      </c>
      <c r="I85" s="63">
        <v>5.8234334963894714</v>
      </c>
      <c r="J85" s="43" t="s">
        <v>73</v>
      </c>
      <c r="K85" s="64">
        <f>((7266-200)/1000)/0.4293</f>
        <v>16.4593524341952</v>
      </c>
      <c r="L85" s="61"/>
      <c r="M85" s="41">
        <f t="shared" si="5"/>
        <v>0</v>
      </c>
      <c r="N85" s="41">
        <f>'Assets (1968 - 2007)'!J85-('Liabilities (1968 - 2007)'!C85+'Liabilities (1968 - 2007)'!D85+'Liabilities (1968 - 2007)'!H85+'Liabilities (1968 - 2007)'!I85+'Liabilities (1968 - 2007)'!K85)</f>
        <v>0</v>
      </c>
    </row>
    <row r="86" spans="2:14" ht="15" customHeight="1">
      <c r="B86" s="36">
        <v>1974</v>
      </c>
      <c r="C86" s="59"/>
      <c r="D86" s="59"/>
      <c r="E86" s="59"/>
      <c r="F86" s="59"/>
      <c r="G86" s="59"/>
      <c r="H86" s="59"/>
      <c r="I86" s="59"/>
      <c r="J86" s="65"/>
      <c r="K86" s="64"/>
      <c r="L86" s="61"/>
    </row>
    <row r="87" spans="2:14" ht="15" customHeight="1">
      <c r="B87" s="42" t="s">
        <v>72</v>
      </c>
      <c r="C87" s="45">
        <v>176.28464942930353</v>
      </c>
      <c r="D87" s="45">
        <v>13.300722105753552</v>
      </c>
      <c r="E87" s="63">
        <v>45.958537153505709</v>
      </c>
      <c r="F87" s="63">
        <v>23.582576286978803</v>
      </c>
      <c r="G87" s="45">
        <v>29.266247379454924</v>
      </c>
      <c r="H87" s="45">
        <v>98.807360819939433</v>
      </c>
      <c r="I87" s="63">
        <v>5.8234334963894714</v>
      </c>
      <c r="J87" s="43" t="s">
        <v>73</v>
      </c>
      <c r="K87" s="64">
        <v>16.000465874679708</v>
      </c>
      <c r="L87" s="61"/>
      <c r="M87" s="41">
        <f t="shared" ref="M87:M98" si="6">H87-(E87+F87+G87)</f>
        <v>0</v>
      </c>
      <c r="N87" s="41">
        <f>'Assets (1968 - 2007)'!J87-('Liabilities (1968 - 2007)'!C87+'Liabilities (1968 - 2007)'!D87+'Liabilities (1968 - 2007)'!H87+'Liabilities (1968 - 2007)'!I87+'Liabilities (1968 - 2007)'!K87)</f>
        <v>0</v>
      </c>
    </row>
    <row r="88" spans="2:14" ht="15" customHeight="1">
      <c r="B88" s="42" t="s">
        <v>74</v>
      </c>
      <c r="C88" s="45">
        <v>176.14488702539018</v>
      </c>
      <c r="D88" s="45">
        <v>13.300722105753552</v>
      </c>
      <c r="E88" s="63">
        <v>45.50430934078733</v>
      </c>
      <c r="F88" s="63">
        <v>25.984160260889819</v>
      </c>
      <c r="G88" s="45">
        <v>32.094106685301654</v>
      </c>
      <c r="H88" s="45">
        <v>103.58257628697881</v>
      </c>
      <c r="I88" s="63">
        <v>5.8234334963894714</v>
      </c>
      <c r="J88" s="43" t="s">
        <v>73</v>
      </c>
      <c r="K88" s="64">
        <v>10.251572327044025</v>
      </c>
      <c r="L88" s="61"/>
      <c r="M88" s="41">
        <f t="shared" si="6"/>
        <v>0</v>
      </c>
      <c r="N88" s="41">
        <f>'Assets (1968 - 2007)'!J88-('Liabilities (1968 - 2007)'!C88+'Liabilities (1968 - 2007)'!D88+'Liabilities (1968 - 2007)'!H88+'Liabilities (1968 - 2007)'!I88+'Liabilities (1968 - 2007)'!K88)</f>
        <v>0</v>
      </c>
    </row>
    <row r="89" spans="2:14" ht="15" customHeight="1">
      <c r="B89" s="42" t="s">
        <v>75</v>
      </c>
      <c r="C89" s="45">
        <v>180.35639412997904</v>
      </c>
      <c r="D89" s="45">
        <v>13.300722105753552</v>
      </c>
      <c r="E89" s="63">
        <v>51.63056137898905</v>
      </c>
      <c r="F89" s="63">
        <v>12.299091544374564</v>
      </c>
      <c r="G89" s="45">
        <v>36.79012345679012</v>
      </c>
      <c r="H89" s="45">
        <v>100.71977638015373</v>
      </c>
      <c r="I89" s="63">
        <v>5.8234334963894714</v>
      </c>
      <c r="J89" s="43" t="s">
        <v>73</v>
      </c>
      <c r="K89" s="64">
        <v>14.821802935010483</v>
      </c>
      <c r="L89" s="61"/>
      <c r="M89" s="41">
        <f t="shared" si="6"/>
        <v>0</v>
      </c>
      <c r="N89" s="41">
        <f>'Assets (1968 - 2007)'!J89-('Liabilities (1968 - 2007)'!C89+'Liabilities (1968 - 2007)'!D89+'Liabilities (1968 - 2007)'!H89+'Liabilities (1968 - 2007)'!I89+'Liabilities (1968 - 2007)'!K89)</f>
        <v>0</v>
      </c>
    </row>
    <row r="90" spans="2:14" ht="15" customHeight="1">
      <c r="B90" s="42" t="s">
        <v>22</v>
      </c>
      <c r="C90" s="45">
        <v>180.01164686699278</v>
      </c>
      <c r="D90" s="45">
        <v>13.300722105753552</v>
      </c>
      <c r="E90" s="63">
        <v>62.972280456557179</v>
      </c>
      <c r="F90" s="63">
        <v>10.200326112275796</v>
      </c>
      <c r="G90" s="45">
        <v>38.080596319590029</v>
      </c>
      <c r="H90" s="45">
        <v>111.25320288842302</v>
      </c>
      <c r="I90" s="63">
        <v>5.8234334963894714</v>
      </c>
      <c r="J90" s="43" t="s">
        <v>73</v>
      </c>
      <c r="K90" s="64">
        <v>19.848590729093875</v>
      </c>
      <c r="L90" s="61"/>
      <c r="M90" s="41">
        <f t="shared" si="6"/>
        <v>0</v>
      </c>
      <c r="N90" s="41">
        <f>'Assets (1968 - 2007)'!J90-('Liabilities (1968 - 2007)'!C90+'Liabilities (1968 - 2007)'!D90+'Liabilities (1968 - 2007)'!H90+'Liabilities (1968 - 2007)'!I90+'Liabilities (1968 - 2007)'!K90)</f>
        <v>0</v>
      </c>
    </row>
    <row r="91" spans="2:14" ht="15" customHeight="1">
      <c r="B91" s="42" t="s">
        <v>76</v>
      </c>
      <c r="C91" s="45">
        <v>180.14442115071046</v>
      </c>
      <c r="D91" s="45">
        <v>13.300722105753552</v>
      </c>
      <c r="E91" s="63">
        <v>57.428371767994406</v>
      </c>
      <c r="F91" s="63">
        <v>5.5625436757512228</v>
      </c>
      <c r="G91" s="45">
        <v>44.260423945958536</v>
      </c>
      <c r="H91" s="45">
        <v>107.25133938970417</v>
      </c>
      <c r="I91" s="63">
        <v>5.8234334963894714</v>
      </c>
      <c r="J91" s="43" t="s">
        <v>73</v>
      </c>
      <c r="K91" s="64">
        <v>17.181458187747495</v>
      </c>
      <c r="L91" s="61"/>
      <c r="M91" s="41">
        <f t="shared" si="6"/>
        <v>0</v>
      </c>
      <c r="N91" s="41">
        <f>'Assets (1968 - 2007)'!J91-('Liabilities (1968 - 2007)'!C91+'Liabilities (1968 - 2007)'!D91+'Liabilities (1968 - 2007)'!H91+'Liabilities (1968 - 2007)'!I91+'Liabilities (1968 - 2007)'!K91)</f>
        <v>0</v>
      </c>
    </row>
    <row r="92" spans="2:14" ht="15" customHeight="1">
      <c r="B92" s="42" t="s">
        <v>77</v>
      </c>
      <c r="C92" s="45">
        <v>180.16305613789888</v>
      </c>
      <c r="D92" s="45">
        <v>13.300722105753552</v>
      </c>
      <c r="E92" s="63">
        <v>53.074772886093641</v>
      </c>
      <c r="F92" s="63">
        <v>1.884463079431633</v>
      </c>
      <c r="G92" s="45">
        <v>44.260423945958536</v>
      </c>
      <c r="H92" s="45">
        <v>99.219659911483802</v>
      </c>
      <c r="I92" s="63">
        <v>5.8234334963894714</v>
      </c>
      <c r="J92" s="43" t="s">
        <v>73</v>
      </c>
      <c r="K92" s="64">
        <v>17.775448404379222</v>
      </c>
      <c r="L92" s="61"/>
      <c r="M92" s="41">
        <f t="shared" si="6"/>
        <v>0</v>
      </c>
      <c r="N92" s="41">
        <f>'Assets (1968 - 2007)'!J92-('Liabilities (1968 - 2007)'!C92+'Liabilities (1968 - 2007)'!D92+'Liabilities (1968 - 2007)'!H92+'Liabilities (1968 - 2007)'!I92+'Liabilities (1968 - 2007)'!K92)</f>
        <v>0</v>
      </c>
    </row>
    <row r="93" spans="2:14" ht="15" customHeight="1">
      <c r="B93" s="42" t="s">
        <v>78</v>
      </c>
      <c r="C93" s="45">
        <v>180.23526671325413</v>
      </c>
      <c r="D93" s="45">
        <v>11.448870253901701</v>
      </c>
      <c r="E93" s="63">
        <v>52.163987887258322</v>
      </c>
      <c r="F93" s="63">
        <v>4.9569065921267184</v>
      </c>
      <c r="G93" s="45">
        <v>44.500349406009782</v>
      </c>
      <c r="H93" s="45">
        <v>101.62124388539482</v>
      </c>
      <c r="I93" s="63">
        <v>5.8234334963894714</v>
      </c>
      <c r="J93" s="43" t="s">
        <v>73</v>
      </c>
      <c r="K93" s="64">
        <v>27.188446307943163</v>
      </c>
      <c r="L93" s="61"/>
      <c r="M93" s="41">
        <f t="shared" si="6"/>
        <v>0</v>
      </c>
      <c r="N93" s="41">
        <f>'Assets (1968 - 2007)'!J93-('Liabilities (1968 - 2007)'!C93+'Liabilities (1968 - 2007)'!D93+'Liabilities (1968 - 2007)'!H93+'Liabilities (1968 - 2007)'!I93+'Liabilities (1968 - 2007)'!K93)</f>
        <v>0</v>
      </c>
    </row>
    <row r="94" spans="2:14" ht="15" customHeight="1">
      <c r="B94" s="42" t="s">
        <v>17</v>
      </c>
      <c r="C94" s="45">
        <v>182.00791986955508</v>
      </c>
      <c r="D94" s="45">
        <v>11.448870253901701</v>
      </c>
      <c r="E94" s="63">
        <v>52.716049382716051</v>
      </c>
      <c r="F94" s="63">
        <v>7.9897507570463544</v>
      </c>
      <c r="G94" s="45">
        <v>44.116002795248079</v>
      </c>
      <c r="H94" s="45">
        <v>104.82180293501048</v>
      </c>
      <c r="I94" s="63">
        <v>5.8234334963894714</v>
      </c>
      <c r="J94" s="43" t="s">
        <v>73</v>
      </c>
      <c r="K94" s="64">
        <v>29.545772187281617</v>
      </c>
      <c r="L94" s="61"/>
      <c r="M94" s="41">
        <f t="shared" si="6"/>
        <v>0</v>
      </c>
      <c r="N94" s="41">
        <f>'Assets (1968 - 2007)'!J94-('Liabilities (1968 - 2007)'!C94+'Liabilities (1968 - 2007)'!D94+'Liabilities (1968 - 2007)'!H94+'Liabilities (1968 - 2007)'!I94+'Liabilities (1968 - 2007)'!K94)</f>
        <v>0</v>
      </c>
    </row>
    <row r="95" spans="2:14" ht="15" customHeight="1">
      <c r="B95" s="42" t="s">
        <v>18</v>
      </c>
      <c r="C95" s="45">
        <v>183.01420917773117</v>
      </c>
      <c r="D95" s="45">
        <v>11.448870253901701</v>
      </c>
      <c r="E95" s="63">
        <v>56.426741206615418</v>
      </c>
      <c r="F95" s="63">
        <v>4.2138364779874209</v>
      </c>
      <c r="G95" s="45">
        <v>45.087351502445841</v>
      </c>
      <c r="H95" s="45">
        <v>105.72792918704869</v>
      </c>
      <c r="I95" s="63">
        <v>5.8234334963894714</v>
      </c>
      <c r="J95" s="43" t="s">
        <v>73</v>
      </c>
      <c r="K95" s="64">
        <v>27.016072676450037</v>
      </c>
      <c r="L95" s="61"/>
      <c r="M95" s="41">
        <f t="shared" si="6"/>
        <v>0</v>
      </c>
      <c r="N95" s="41">
        <f>'Assets (1968 - 2007)'!J95-('Liabilities (1968 - 2007)'!C95+'Liabilities (1968 - 2007)'!D95+'Liabilities (1968 - 2007)'!H95+'Liabilities (1968 - 2007)'!I95+'Liabilities (1968 - 2007)'!K95)</f>
        <v>0</v>
      </c>
    </row>
    <row r="96" spans="2:14" ht="15" customHeight="1">
      <c r="B96" s="42" t="s">
        <v>7</v>
      </c>
      <c r="C96" s="45">
        <v>186.34987188446308</v>
      </c>
      <c r="D96" s="45">
        <v>11.448870253901701</v>
      </c>
      <c r="E96" s="63">
        <v>57.423713021197301</v>
      </c>
      <c r="F96" s="63">
        <v>9.981365012811553</v>
      </c>
      <c r="G96" s="45">
        <v>44.148614022827857</v>
      </c>
      <c r="H96" s="45">
        <v>111.55369205683671</v>
      </c>
      <c r="I96" s="63">
        <v>5.8234334963894714</v>
      </c>
      <c r="J96" s="43" t="s">
        <v>73</v>
      </c>
      <c r="K96" s="64">
        <v>22.646168180759375</v>
      </c>
      <c r="L96" s="61"/>
      <c r="M96" s="41">
        <f t="shared" si="6"/>
        <v>0</v>
      </c>
      <c r="N96" s="41">
        <f>'Assets (1968 - 2007)'!J96-('Liabilities (1968 - 2007)'!C96+'Liabilities (1968 - 2007)'!D96+'Liabilities (1968 - 2007)'!H96+'Liabilities (1968 - 2007)'!I96+'Liabilities (1968 - 2007)'!K96)</f>
        <v>0</v>
      </c>
    </row>
    <row r="97" spans="2:14" ht="15" customHeight="1">
      <c r="B97" s="42" t="s">
        <v>6</v>
      </c>
      <c r="C97" s="45">
        <v>186.75285348241323</v>
      </c>
      <c r="D97" s="45">
        <v>11.448870253901701</v>
      </c>
      <c r="E97" s="63">
        <v>57.693920335429766</v>
      </c>
      <c r="F97" s="63">
        <v>5.0058234334963894</v>
      </c>
      <c r="G97" s="45">
        <v>44.341952014907989</v>
      </c>
      <c r="H97" s="45">
        <v>107.04169578383416</v>
      </c>
      <c r="I97" s="63">
        <v>5.8234334963894714</v>
      </c>
      <c r="J97" s="43" t="s">
        <v>73</v>
      </c>
      <c r="K97" s="64">
        <f>((10803-100)/1000)/0.4293</f>
        <v>24.9312834847426</v>
      </c>
      <c r="L97" s="61"/>
      <c r="M97" s="41">
        <f t="shared" si="6"/>
        <v>0</v>
      </c>
      <c r="N97" s="41">
        <f>'Assets (1968 - 2007)'!J97-('Liabilities (1968 - 2007)'!C97+'Liabilities (1968 - 2007)'!D97+'Liabilities (1968 - 2007)'!H97+'Liabilities (1968 - 2007)'!I97+'Liabilities (1968 - 2007)'!K97)</f>
        <v>0</v>
      </c>
    </row>
    <row r="98" spans="2:14" ht="15" customHeight="1">
      <c r="B98" s="42" t="s">
        <v>5</v>
      </c>
      <c r="C98" s="45">
        <v>189.96040065222454</v>
      </c>
      <c r="D98" s="45">
        <v>11.448870253901701</v>
      </c>
      <c r="E98" s="63">
        <v>51.597950151409272</v>
      </c>
      <c r="F98" s="63">
        <v>1.7120894479385045</v>
      </c>
      <c r="G98" s="45">
        <v>43.985557884928951</v>
      </c>
      <c r="H98" s="45">
        <v>97.295597484276726</v>
      </c>
      <c r="I98" s="63">
        <v>5.8234334963894714</v>
      </c>
      <c r="J98" s="43" t="s">
        <v>73</v>
      </c>
      <c r="K98" s="64">
        <v>40.582343349638947</v>
      </c>
      <c r="L98" s="61"/>
      <c r="M98" s="41">
        <f t="shared" si="6"/>
        <v>0</v>
      </c>
      <c r="N98" s="41">
        <f>'Assets (1968 - 2007)'!J98-('Liabilities (1968 - 2007)'!C98+'Liabilities (1968 - 2007)'!D98+'Liabilities (1968 - 2007)'!H98+'Liabilities (1968 - 2007)'!I98+'Liabilities (1968 - 2007)'!K98)</f>
        <v>0</v>
      </c>
    </row>
    <row r="99" spans="2:14" ht="15" customHeight="1">
      <c r="B99" s="36">
        <v>1975</v>
      </c>
      <c r="C99" s="59"/>
      <c r="D99" s="59"/>
      <c r="E99" s="59"/>
      <c r="F99" s="59"/>
      <c r="G99" s="59"/>
      <c r="H99" s="59"/>
      <c r="I99" s="59"/>
      <c r="J99" s="65"/>
      <c r="K99" s="64"/>
      <c r="L99" s="61"/>
    </row>
    <row r="100" spans="2:14" ht="15" customHeight="1">
      <c r="B100" s="42" t="s">
        <v>72</v>
      </c>
      <c r="C100" s="45">
        <v>187.44234800838572</v>
      </c>
      <c r="D100" s="45">
        <v>11.448870253901701</v>
      </c>
      <c r="E100" s="63">
        <v>48.588399720475195</v>
      </c>
      <c r="F100" s="63">
        <v>23.508036338225018</v>
      </c>
      <c r="G100" s="45">
        <v>45.6743535988819</v>
      </c>
      <c r="H100" s="45">
        <v>117.7707896575821</v>
      </c>
      <c r="I100" s="63">
        <v>5.8234334963894714</v>
      </c>
      <c r="J100" s="43" t="s">
        <v>73</v>
      </c>
      <c r="K100" s="64">
        <v>13.342650826927555</v>
      </c>
      <c r="L100" s="61"/>
      <c r="M100" s="41">
        <f t="shared" ref="M100:M111" si="7">H100-(E100+F100+G100)</f>
        <v>0</v>
      </c>
      <c r="N100" s="41">
        <f>'Assets (1968 - 2007)'!J100-('Liabilities (1968 - 2007)'!C100+'Liabilities (1968 - 2007)'!D100+'Liabilities (1968 - 2007)'!H100+'Liabilities (1968 - 2007)'!I100+'Liabilities (1968 - 2007)'!K100)</f>
        <v>0</v>
      </c>
    </row>
    <row r="101" spans="2:14" ht="15" customHeight="1">
      <c r="B101" s="42" t="s">
        <v>74</v>
      </c>
      <c r="C101" s="45">
        <v>189.81132075471697</v>
      </c>
      <c r="D101" s="45">
        <v>11.448870253901701</v>
      </c>
      <c r="E101" s="63">
        <v>49.741439552760305</v>
      </c>
      <c r="F101" s="63">
        <v>20.177032378290242</v>
      </c>
      <c r="G101" s="45">
        <v>45.613789890519449</v>
      </c>
      <c r="H101" s="45">
        <v>115.53226182156999</v>
      </c>
      <c r="I101" s="63">
        <v>5.8234334963894714</v>
      </c>
      <c r="J101" s="43" t="s">
        <v>73</v>
      </c>
      <c r="K101" s="64">
        <v>16.943862101094805</v>
      </c>
      <c r="L101" s="61"/>
      <c r="M101" s="41">
        <f t="shared" si="7"/>
        <v>0</v>
      </c>
      <c r="N101" s="41">
        <f>'Assets (1968 - 2007)'!J101-('Liabilities (1968 - 2007)'!C101+'Liabilities (1968 - 2007)'!D101+'Liabilities (1968 - 2007)'!H101+'Liabilities (1968 - 2007)'!I101+'Liabilities (1968 - 2007)'!K101)</f>
        <v>0</v>
      </c>
    </row>
    <row r="102" spans="2:14" ht="15" customHeight="1">
      <c r="B102" s="42" t="s">
        <v>75</v>
      </c>
      <c r="C102" s="45">
        <v>193.54530631260189</v>
      </c>
      <c r="D102" s="45">
        <v>11.448870253901701</v>
      </c>
      <c r="E102" s="63">
        <v>57.500582343349635</v>
      </c>
      <c r="F102" s="63">
        <v>10.456557186116934</v>
      </c>
      <c r="G102" s="45">
        <v>41.504775215467042</v>
      </c>
      <c r="H102" s="45">
        <v>109.46191474493361</v>
      </c>
      <c r="I102" s="63">
        <v>5.8234334963894714</v>
      </c>
      <c r="J102" s="43" t="s">
        <v>73</v>
      </c>
      <c r="K102" s="64">
        <v>20.058234334963895</v>
      </c>
      <c r="L102" s="61"/>
      <c r="M102" s="41">
        <f t="shared" si="7"/>
        <v>0</v>
      </c>
      <c r="N102" s="41">
        <f>'Assets (1968 - 2007)'!J102-('Liabilities (1968 - 2007)'!C102+'Liabilities (1968 - 2007)'!D102+'Liabilities (1968 - 2007)'!H102+'Liabilities (1968 - 2007)'!I102+'Liabilities (1968 - 2007)'!K102)</f>
        <v>0</v>
      </c>
    </row>
    <row r="103" spans="2:14" ht="15" customHeight="1">
      <c r="B103" s="42" t="s">
        <v>22</v>
      </c>
      <c r="C103" s="45">
        <v>197.6240391334731</v>
      </c>
      <c r="D103" s="45">
        <v>11.448870253901701</v>
      </c>
      <c r="E103" s="63">
        <v>56.992778942464469</v>
      </c>
      <c r="F103" s="63">
        <v>6.8530165385511301</v>
      </c>
      <c r="G103" s="45">
        <v>43.289075238760773</v>
      </c>
      <c r="H103" s="45">
        <v>107.13487071977639</v>
      </c>
      <c r="I103" s="63">
        <v>5.8234334963894714</v>
      </c>
      <c r="J103" s="43" t="s">
        <v>73</v>
      </c>
      <c r="K103" s="64">
        <v>26.56417423713021</v>
      </c>
      <c r="L103" s="61"/>
      <c r="M103" s="41">
        <f t="shared" si="7"/>
        <v>0</v>
      </c>
      <c r="N103" s="41">
        <f>'Assets (1968 - 2007)'!J103-('Liabilities (1968 - 2007)'!C103+'Liabilities (1968 - 2007)'!D103+'Liabilities (1968 - 2007)'!H103+'Liabilities (1968 - 2007)'!I103+'Liabilities (1968 - 2007)'!K103)</f>
        <v>0</v>
      </c>
    </row>
    <row r="104" spans="2:14" ht="15" customHeight="1">
      <c r="B104" s="42" t="s">
        <v>76</v>
      </c>
      <c r="C104" s="45">
        <v>203.00489168413696</v>
      </c>
      <c r="D104" s="45">
        <v>11.448870253901701</v>
      </c>
      <c r="E104" s="63">
        <v>57.563475425110646</v>
      </c>
      <c r="F104" s="63">
        <v>6.7109247612392258</v>
      </c>
      <c r="G104" s="45">
        <v>42.382948986722567</v>
      </c>
      <c r="H104" s="45">
        <v>106.65734917307243</v>
      </c>
      <c r="I104" s="63">
        <v>5.8234334963894714</v>
      </c>
      <c r="J104" s="43" t="s">
        <v>73</v>
      </c>
      <c r="K104" s="64">
        <v>32.012578616352201</v>
      </c>
      <c r="L104" s="61"/>
      <c r="M104" s="41">
        <f t="shared" si="7"/>
        <v>0</v>
      </c>
      <c r="N104" s="41">
        <f>'Assets (1968 - 2007)'!J104-('Liabilities (1968 - 2007)'!C104+'Liabilities (1968 - 2007)'!D104+'Liabilities (1968 - 2007)'!H104+'Liabilities (1968 - 2007)'!I104+'Liabilities (1968 - 2007)'!K104)</f>
        <v>0</v>
      </c>
    </row>
    <row r="105" spans="2:14" ht="15" customHeight="1">
      <c r="B105" s="42" t="s">
        <v>77</v>
      </c>
      <c r="C105" s="45">
        <v>207.28395061728392</v>
      </c>
      <c r="D105" s="45">
        <v>11.448870253901701</v>
      </c>
      <c r="E105" s="63">
        <v>64.227812718378757</v>
      </c>
      <c r="F105" s="63">
        <v>5.699976706266014</v>
      </c>
      <c r="G105" s="45">
        <v>41.595620778010712</v>
      </c>
      <c r="H105" s="45">
        <v>111.52341020265548</v>
      </c>
      <c r="I105" s="63">
        <v>5.8234334963894714</v>
      </c>
      <c r="J105" s="43" t="s">
        <v>73</v>
      </c>
      <c r="K105" s="64">
        <v>33.922664803167947</v>
      </c>
      <c r="L105" s="61"/>
      <c r="M105" s="41">
        <f t="shared" si="7"/>
        <v>0</v>
      </c>
      <c r="N105" s="41">
        <f>'Assets (1968 - 2007)'!J105-('Liabilities (1968 - 2007)'!C105+'Liabilities (1968 - 2007)'!D105+'Liabilities (1968 - 2007)'!H105+'Liabilities (1968 - 2007)'!I105+'Liabilities (1968 - 2007)'!K105)</f>
        <v>0</v>
      </c>
    </row>
    <row r="106" spans="2:14" ht="15" customHeight="1">
      <c r="B106" s="42" t="s">
        <v>78</v>
      </c>
      <c r="C106" s="45">
        <v>212.13137665967852</v>
      </c>
      <c r="D106" s="45">
        <v>11.448870253901701</v>
      </c>
      <c r="E106" s="63">
        <v>74.8846960167715</v>
      </c>
      <c r="F106" s="63">
        <v>5.9934777544840436</v>
      </c>
      <c r="G106" s="45">
        <v>42.096436058700206</v>
      </c>
      <c r="H106" s="45">
        <v>122.97460982995574</v>
      </c>
      <c r="I106" s="63">
        <v>5.8234334963894714</v>
      </c>
      <c r="J106" s="43" t="s">
        <v>73</v>
      </c>
      <c r="K106" s="64">
        <v>34.563242487770786</v>
      </c>
      <c r="L106" s="61"/>
      <c r="M106" s="41">
        <f t="shared" si="7"/>
        <v>0</v>
      </c>
      <c r="N106" s="41">
        <f>'Assets (1968 - 2007)'!J106-('Liabilities (1968 - 2007)'!C106+'Liabilities (1968 - 2007)'!D106+'Liabilities (1968 - 2007)'!H106+'Liabilities (1968 - 2007)'!I106+'Liabilities (1968 - 2007)'!K106)</f>
        <v>0</v>
      </c>
    </row>
    <row r="107" spans="2:14" ht="15" customHeight="1">
      <c r="B107" s="42" t="s">
        <v>17</v>
      </c>
      <c r="C107" s="45">
        <v>217.78243652457488</v>
      </c>
      <c r="D107" s="45">
        <v>11.448870253901701</v>
      </c>
      <c r="E107" s="63">
        <v>76.072676450034947</v>
      </c>
      <c r="F107" s="63">
        <v>8.6512928022361972</v>
      </c>
      <c r="G107" s="45">
        <v>42.401583973911016</v>
      </c>
      <c r="H107" s="45">
        <v>127.12555322618216</v>
      </c>
      <c r="I107" s="63">
        <v>5.8234334963894714</v>
      </c>
      <c r="J107" s="43" t="s">
        <v>73</v>
      </c>
      <c r="K107" s="64">
        <v>39.0729093873748</v>
      </c>
      <c r="L107" s="61"/>
      <c r="M107" s="41">
        <f t="shared" si="7"/>
        <v>0</v>
      </c>
      <c r="N107" s="41">
        <f>'Assets (1968 - 2007)'!J107-('Liabilities (1968 - 2007)'!C107+'Liabilities (1968 - 2007)'!D107+'Liabilities (1968 - 2007)'!H107+'Liabilities (1968 - 2007)'!I107+'Liabilities (1968 - 2007)'!K107)</f>
        <v>0</v>
      </c>
    </row>
    <row r="108" spans="2:14" ht="15" customHeight="1">
      <c r="B108" s="42" t="s">
        <v>18</v>
      </c>
      <c r="C108" s="45">
        <v>220.58700209643604</v>
      </c>
      <c r="D108" s="45">
        <v>11.448870253901701</v>
      </c>
      <c r="E108" s="63">
        <v>84.661076170510128</v>
      </c>
      <c r="F108" s="63">
        <v>8.8586070347076635</v>
      </c>
      <c r="G108" s="45">
        <v>51.553692056836709</v>
      </c>
      <c r="H108" s="45">
        <v>145.0733752620545</v>
      </c>
      <c r="I108" s="63">
        <v>5.8234334963894714</v>
      </c>
      <c r="J108" s="43" t="s">
        <v>73</v>
      </c>
      <c r="K108" s="64">
        <v>43.459119496855344</v>
      </c>
      <c r="L108" s="61"/>
      <c r="M108" s="41">
        <f t="shared" si="7"/>
        <v>0</v>
      </c>
      <c r="N108" s="41">
        <f>'Assets (1968 - 2007)'!J108-('Liabilities (1968 - 2007)'!C108+'Liabilities (1968 - 2007)'!D108+'Liabilities (1968 - 2007)'!H108+'Liabilities (1968 - 2007)'!I108+'Liabilities (1968 - 2007)'!K108)</f>
        <v>0</v>
      </c>
    </row>
    <row r="109" spans="2:14" ht="15" customHeight="1">
      <c r="B109" s="42" t="s">
        <v>7</v>
      </c>
      <c r="C109" s="45">
        <v>224.8427672955975</v>
      </c>
      <c r="D109" s="45">
        <v>11.448870253901701</v>
      </c>
      <c r="E109" s="63">
        <v>99.806662007919869</v>
      </c>
      <c r="F109" s="63">
        <v>8.7444677381784306</v>
      </c>
      <c r="G109" s="45">
        <v>43.021197297926861</v>
      </c>
      <c r="H109" s="45">
        <v>151.57232704402514</v>
      </c>
      <c r="I109" s="63">
        <v>5.8234334963894714</v>
      </c>
      <c r="J109" s="43" t="s">
        <v>73</v>
      </c>
      <c r="K109" s="64">
        <v>47.179128814348942</v>
      </c>
      <c r="L109" s="61"/>
      <c r="M109" s="41">
        <f t="shared" si="7"/>
        <v>0</v>
      </c>
      <c r="N109" s="41">
        <f>'Assets (1968 - 2007)'!J109-('Liabilities (1968 - 2007)'!C109+'Liabilities (1968 - 2007)'!D109+'Liabilities (1968 - 2007)'!H109+'Liabilities (1968 - 2007)'!I109+'Liabilities (1968 - 2007)'!K109)</f>
        <v>0</v>
      </c>
    </row>
    <row r="110" spans="2:14" ht="15" customHeight="1">
      <c r="B110" s="42" t="s">
        <v>6</v>
      </c>
      <c r="C110" s="45">
        <v>228.08991381318424</v>
      </c>
      <c r="D110" s="45">
        <v>8.8912182622874454</v>
      </c>
      <c r="E110" s="63">
        <v>103.44747262986256</v>
      </c>
      <c r="F110" s="63">
        <v>9.8229676217097595</v>
      </c>
      <c r="G110" s="45">
        <v>43.71302119729792</v>
      </c>
      <c r="H110" s="45">
        <v>156.98346144887026</v>
      </c>
      <c r="I110" s="63">
        <v>5.8234334963894714</v>
      </c>
      <c r="J110" s="43" t="s">
        <v>73</v>
      </c>
      <c r="K110" s="64">
        <v>51.448870253901696</v>
      </c>
      <c r="L110" s="61"/>
      <c r="M110" s="41">
        <f t="shared" si="7"/>
        <v>0</v>
      </c>
      <c r="N110" s="41">
        <f>'Assets (1968 - 2007)'!J110-('Liabilities (1968 - 2007)'!C110+'Liabilities (1968 - 2007)'!D110+'Liabilities (1968 - 2007)'!H110+'Liabilities (1968 - 2007)'!I110+'Liabilities (1968 - 2007)'!K110)</f>
        <v>0</v>
      </c>
    </row>
    <row r="111" spans="2:14" ht="15" customHeight="1">
      <c r="B111" s="42" t="s">
        <v>5</v>
      </c>
      <c r="C111" s="45">
        <v>236.48730491497787</v>
      </c>
      <c r="D111" s="45">
        <v>8.8912182622874454</v>
      </c>
      <c r="E111" s="63">
        <v>114.49336128581412</v>
      </c>
      <c r="F111" s="63">
        <v>1.3766596785464709</v>
      </c>
      <c r="G111" s="45">
        <v>44.269741439552753</v>
      </c>
      <c r="H111" s="45">
        <v>160.13976240391335</v>
      </c>
      <c r="I111" s="63">
        <v>5.8234334963894714</v>
      </c>
      <c r="J111" s="43" t="s">
        <v>73</v>
      </c>
      <c r="K111" s="64">
        <v>64.849755415793155</v>
      </c>
      <c r="L111" s="61"/>
      <c r="M111" s="41">
        <f t="shared" si="7"/>
        <v>0</v>
      </c>
      <c r="N111" s="41">
        <f>'Assets (1968 - 2007)'!J111-('Liabilities (1968 - 2007)'!C111+'Liabilities (1968 - 2007)'!D111+'Liabilities (1968 - 2007)'!H111+'Liabilities (1968 - 2007)'!I111+'Liabilities (1968 - 2007)'!K111)</f>
        <v>0</v>
      </c>
    </row>
    <row r="112" spans="2:14" ht="15" customHeight="1">
      <c r="B112" s="36">
        <v>1976</v>
      </c>
      <c r="C112" s="59"/>
      <c r="D112" s="59"/>
      <c r="E112" s="59"/>
      <c r="F112" s="59"/>
      <c r="G112" s="59"/>
      <c r="H112" s="59"/>
      <c r="I112" s="59"/>
      <c r="J112" s="65"/>
      <c r="K112" s="64"/>
      <c r="L112" s="61"/>
    </row>
    <row r="113" spans="2:14" ht="15" customHeight="1">
      <c r="B113" s="42" t="s">
        <v>72</v>
      </c>
      <c r="C113" s="45">
        <v>234.18821337060331</v>
      </c>
      <c r="D113" s="45">
        <v>8.8912182622874454</v>
      </c>
      <c r="E113" s="63">
        <v>120.61495457721873</v>
      </c>
      <c r="F113" s="63">
        <v>32.594921965991148</v>
      </c>
      <c r="G113" s="45">
        <v>44.952247845329602</v>
      </c>
      <c r="H113" s="45">
        <v>198.16212438853947</v>
      </c>
      <c r="I113" s="63">
        <v>5.8234334963894714</v>
      </c>
      <c r="J113" s="43" t="s">
        <v>73</v>
      </c>
      <c r="K113" s="64">
        <v>30.323782902399255</v>
      </c>
      <c r="L113" s="61"/>
      <c r="M113" s="41">
        <f t="shared" ref="M113:M124" si="8">H113-(E113+F113+G113)</f>
        <v>0</v>
      </c>
      <c r="N113" s="41">
        <f>'Assets (1968 - 2007)'!J113-('Liabilities (1968 - 2007)'!C113+'Liabilities (1968 - 2007)'!D113+'Liabilities (1968 - 2007)'!H113+'Liabilities (1968 - 2007)'!I113+'Liabilities (1968 - 2007)'!K113)</f>
        <v>0</v>
      </c>
    </row>
    <row r="114" spans="2:14" ht="15" customHeight="1">
      <c r="B114" s="42" t="s">
        <v>74</v>
      </c>
      <c r="C114" s="45">
        <v>235.83740973678081</v>
      </c>
      <c r="D114" s="45">
        <v>8.8912182622874454</v>
      </c>
      <c r="E114" s="63">
        <v>106.04006522245517</v>
      </c>
      <c r="F114" s="63">
        <v>27.582110412299087</v>
      </c>
      <c r="G114" s="45">
        <v>49.249941765665035</v>
      </c>
      <c r="H114" s="45">
        <v>182.87211740041928</v>
      </c>
      <c r="I114" s="63">
        <v>5.8234334963894714</v>
      </c>
      <c r="J114" s="43" t="s">
        <v>73</v>
      </c>
      <c r="K114" s="64">
        <v>34.253435825762871</v>
      </c>
      <c r="L114" s="61"/>
      <c r="M114" s="41">
        <f t="shared" si="8"/>
        <v>0</v>
      </c>
      <c r="N114" s="41">
        <f>'Assets (1968 - 2007)'!J114-('Liabilities (1968 - 2007)'!C114+'Liabilities (1968 - 2007)'!D114+'Liabilities (1968 - 2007)'!H114+'Liabilities (1968 - 2007)'!I114+'Liabilities (1968 - 2007)'!K114)</f>
        <v>0</v>
      </c>
    </row>
    <row r="115" spans="2:14" ht="15" customHeight="1">
      <c r="B115" s="42" t="s">
        <v>75</v>
      </c>
      <c r="C115" s="45">
        <v>239.36641043559283</v>
      </c>
      <c r="D115" s="45">
        <v>8.8912182622874454</v>
      </c>
      <c r="E115" s="63">
        <v>104.15094339622642</v>
      </c>
      <c r="F115" s="63">
        <v>24.428138830654554</v>
      </c>
      <c r="G115" s="45">
        <v>50.915443745632423</v>
      </c>
      <c r="H115" s="45">
        <v>179.4945259725134</v>
      </c>
      <c r="I115" s="63">
        <v>5.8234334963894714</v>
      </c>
      <c r="J115" s="43" t="s">
        <v>73</v>
      </c>
      <c r="K115" s="64">
        <v>44.141625902632185</v>
      </c>
      <c r="L115" s="61"/>
      <c r="M115" s="41">
        <f t="shared" si="8"/>
        <v>0</v>
      </c>
      <c r="N115" s="41">
        <f>'Assets (1968 - 2007)'!J115-('Liabilities (1968 - 2007)'!C115+'Liabilities (1968 - 2007)'!D115+'Liabilities (1968 - 2007)'!H115+'Liabilities (1968 - 2007)'!I115+'Liabilities (1968 - 2007)'!K115)</f>
        <v>0</v>
      </c>
    </row>
    <row r="116" spans="2:14" ht="15" customHeight="1">
      <c r="B116" s="42" t="s">
        <v>22</v>
      </c>
      <c r="C116" s="45">
        <v>243.25879338457955</v>
      </c>
      <c r="D116" s="45">
        <v>9.2406242720708125</v>
      </c>
      <c r="E116" s="63">
        <v>104.64709993011878</v>
      </c>
      <c r="F116" s="63">
        <v>28.27393431167016</v>
      </c>
      <c r="G116" s="45">
        <v>50.102492429536454</v>
      </c>
      <c r="H116" s="45">
        <v>183.02352667132541</v>
      </c>
      <c r="I116" s="63">
        <v>5.8234334963894714</v>
      </c>
      <c r="J116" s="43" t="s">
        <v>73</v>
      </c>
      <c r="K116" s="64">
        <v>48.143489401351033</v>
      </c>
      <c r="L116" s="61"/>
      <c r="M116" s="41">
        <f t="shared" si="8"/>
        <v>0</v>
      </c>
      <c r="N116" s="41">
        <f>'Assets (1968 - 2007)'!J116-('Liabilities (1968 - 2007)'!C116+'Liabilities (1968 - 2007)'!D116+'Liabilities (1968 - 2007)'!H116+'Liabilities (1968 - 2007)'!I116+'Liabilities (1968 - 2007)'!K116)</f>
        <v>0</v>
      </c>
    </row>
    <row r="117" spans="2:14" ht="15" customHeight="1">
      <c r="B117" s="42" t="s">
        <v>76</v>
      </c>
      <c r="C117" s="45">
        <v>249.31982296762172</v>
      </c>
      <c r="D117" s="45">
        <v>5.8024691358024691</v>
      </c>
      <c r="E117" s="63">
        <v>113.97856976473328</v>
      </c>
      <c r="F117" s="63">
        <v>22.110412299091546</v>
      </c>
      <c r="G117" s="45">
        <v>55.897973445143258</v>
      </c>
      <c r="H117" s="45">
        <v>191.98695550896809</v>
      </c>
      <c r="I117" s="63">
        <v>5.8234334963894714</v>
      </c>
      <c r="J117" s="43" t="s">
        <v>73</v>
      </c>
      <c r="K117" s="64">
        <v>53.342650826927553</v>
      </c>
      <c r="L117" s="61"/>
      <c r="M117" s="41">
        <f t="shared" si="8"/>
        <v>0</v>
      </c>
      <c r="N117" s="41">
        <f>'Assets (1968 - 2007)'!J117-('Liabilities (1968 - 2007)'!C117+'Liabilities (1968 - 2007)'!D117+'Liabilities (1968 - 2007)'!H117+'Liabilities (1968 - 2007)'!I117+'Liabilities (1968 - 2007)'!K117)</f>
        <v>0</v>
      </c>
    </row>
    <row r="118" spans="2:14" ht="15" customHeight="1">
      <c r="B118" s="42" t="s">
        <v>77</v>
      </c>
      <c r="C118" s="45">
        <v>257.73119030980666</v>
      </c>
      <c r="D118" s="45">
        <v>5.8047985092010244</v>
      </c>
      <c r="E118" s="63">
        <v>119.22664803167947</v>
      </c>
      <c r="F118" s="63">
        <v>17.843000232937339</v>
      </c>
      <c r="G118" s="45">
        <v>56.543209876543209</v>
      </c>
      <c r="H118" s="45">
        <v>193.61285814116002</v>
      </c>
      <c r="I118" s="63">
        <v>5.8234334963894714</v>
      </c>
      <c r="J118" s="43" t="s">
        <v>73</v>
      </c>
      <c r="K118" s="64">
        <v>59.687863964593518</v>
      </c>
      <c r="L118" s="61"/>
      <c r="M118" s="41">
        <f t="shared" si="8"/>
        <v>0</v>
      </c>
      <c r="N118" s="41">
        <f>'Assets (1968 - 2007)'!J118-('Liabilities (1968 - 2007)'!C118+'Liabilities (1968 - 2007)'!D118+'Liabilities (1968 - 2007)'!H118+'Liabilities (1968 - 2007)'!I118+'Liabilities (1968 - 2007)'!K118)</f>
        <v>0</v>
      </c>
    </row>
    <row r="119" spans="2:14" ht="15" customHeight="1">
      <c r="B119" s="42" t="s">
        <v>78</v>
      </c>
      <c r="C119" s="45">
        <v>263.50337759142792</v>
      </c>
      <c r="D119" s="45">
        <v>5.8397391101793614</v>
      </c>
      <c r="E119" s="63">
        <v>133.28907523876077</v>
      </c>
      <c r="F119" s="63">
        <v>5.5904961565338924</v>
      </c>
      <c r="G119" s="45">
        <v>59.385045422781268</v>
      </c>
      <c r="H119" s="45">
        <v>198.26461681807592</v>
      </c>
      <c r="I119" s="63">
        <v>5.8234334963894714</v>
      </c>
      <c r="J119" s="43" t="s">
        <v>73</v>
      </c>
      <c r="K119" s="64">
        <v>66.589797344514324</v>
      </c>
      <c r="L119" s="61"/>
      <c r="M119" s="41">
        <f t="shared" si="8"/>
        <v>0</v>
      </c>
      <c r="N119" s="41">
        <f>'Assets (1968 - 2007)'!J119-('Liabilities (1968 - 2007)'!C119+'Liabilities (1968 - 2007)'!D119+'Liabilities (1968 - 2007)'!H119+'Liabilities (1968 - 2007)'!I119+'Liabilities (1968 - 2007)'!K119)</f>
        <v>2.3293733984246501E-3</v>
      </c>
    </row>
    <row r="120" spans="2:14" ht="15" customHeight="1">
      <c r="B120" s="42" t="s">
        <v>17</v>
      </c>
      <c r="C120" s="45">
        <v>269.68087584439786</v>
      </c>
      <c r="D120" s="45">
        <v>2.3899371069182389</v>
      </c>
      <c r="E120" s="63">
        <v>151.39762403913349</v>
      </c>
      <c r="F120" s="63">
        <v>2.2152341020265545</v>
      </c>
      <c r="G120" s="45">
        <v>61.206615420451897</v>
      </c>
      <c r="H120" s="45">
        <v>214.81947356161191</v>
      </c>
      <c r="I120" s="63">
        <v>5.8234334963894714</v>
      </c>
      <c r="J120" s="43" t="s">
        <v>73</v>
      </c>
      <c r="K120" s="64">
        <v>60.023293733985554</v>
      </c>
      <c r="L120" s="61"/>
      <c r="M120" s="41">
        <f t="shared" si="8"/>
        <v>0</v>
      </c>
      <c r="N120" s="41">
        <f>'Assets (1968 - 2007)'!J120-('Liabilities (1968 - 2007)'!C120+'Liabilities (1968 - 2007)'!D120+'Liabilities (1968 - 2007)'!H120+'Liabilities (1968 - 2007)'!I120+'Liabilities (1968 - 2007)'!K120)</f>
        <v>0</v>
      </c>
    </row>
    <row r="121" spans="2:14" ht="15" customHeight="1">
      <c r="B121" s="42" t="s">
        <v>18</v>
      </c>
      <c r="C121" s="45">
        <v>277.23037502911717</v>
      </c>
      <c r="D121" s="45">
        <v>2.3899371069182389</v>
      </c>
      <c r="E121" s="63">
        <v>153.1982296762171</v>
      </c>
      <c r="F121" s="63">
        <v>1.8308874912648498</v>
      </c>
      <c r="G121" s="45">
        <v>63.759608665269042</v>
      </c>
      <c r="H121" s="45">
        <v>218.788725832751</v>
      </c>
      <c r="I121" s="63">
        <v>5.8234334963894714</v>
      </c>
      <c r="J121" s="43" t="s">
        <v>73</v>
      </c>
      <c r="K121" s="64">
        <v>64.26974143955276</v>
      </c>
      <c r="L121" s="61"/>
      <c r="M121" s="41">
        <f t="shared" si="8"/>
        <v>0</v>
      </c>
      <c r="N121" s="41">
        <f>'Assets (1968 - 2007)'!J121-('Liabilities (1968 - 2007)'!C121+'Liabilities (1968 - 2007)'!D121+'Liabilities (1968 - 2007)'!H121+'Liabilities (1968 - 2007)'!I121+'Liabilities (1968 - 2007)'!K121)</f>
        <v>0</v>
      </c>
    </row>
    <row r="122" spans="2:14" ht="15" customHeight="1">
      <c r="B122" s="42" t="s">
        <v>7</v>
      </c>
      <c r="C122" s="45">
        <v>278.79571395294664</v>
      </c>
      <c r="D122" s="45">
        <v>2.3899371069182389</v>
      </c>
      <c r="E122" s="63">
        <v>151.68646634055438</v>
      </c>
      <c r="F122" s="63">
        <v>3.3869089215001162</v>
      </c>
      <c r="G122" s="45">
        <v>65.534591194968556</v>
      </c>
      <c r="H122" s="45">
        <v>220.60796645702302</v>
      </c>
      <c r="I122" s="63">
        <v>5.8234334963894714</v>
      </c>
      <c r="J122" s="43" t="s">
        <v>73</v>
      </c>
      <c r="K122" s="64">
        <v>71.576985790822263</v>
      </c>
      <c r="L122" s="61"/>
      <c r="M122" s="41">
        <f t="shared" si="8"/>
        <v>0</v>
      </c>
      <c r="N122" s="41">
        <f>'Assets (1968 - 2007)'!J122-('Liabilities (1968 - 2007)'!C122+'Liabilities (1968 - 2007)'!D122+'Liabilities (1968 - 2007)'!H122+'Liabilities (1968 - 2007)'!I122+'Liabilities (1968 - 2007)'!K122)</f>
        <v>0</v>
      </c>
    </row>
    <row r="123" spans="2:14" ht="15" customHeight="1">
      <c r="B123" s="42" t="s">
        <v>6</v>
      </c>
      <c r="C123" s="45">
        <v>279.86955508968083</v>
      </c>
      <c r="D123" s="45">
        <v>2.4388539482879104</v>
      </c>
      <c r="E123" s="63">
        <v>165.42045189843932</v>
      </c>
      <c r="F123" s="63">
        <v>1.6655019799673887</v>
      </c>
      <c r="G123" s="45">
        <v>66.061029583042156</v>
      </c>
      <c r="H123" s="45">
        <v>233.14698346144888</v>
      </c>
      <c r="I123" s="63">
        <v>5.8234334963894714</v>
      </c>
      <c r="J123" s="43" t="s">
        <v>73</v>
      </c>
      <c r="K123" s="64">
        <v>72.511064523643142</v>
      </c>
      <c r="L123" s="61"/>
      <c r="M123" s="41">
        <f t="shared" si="8"/>
        <v>0</v>
      </c>
      <c r="N123" s="41">
        <f>'Assets (1968 - 2007)'!J123-('Liabilities (1968 - 2007)'!C123+'Liabilities (1968 - 2007)'!D123+'Liabilities (1968 - 2007)'!H123+'Liabilities (1968 - 2007)'!I123+'Liabilities (1968 - 2007)'!K123)</f>
        <v>2.3293733985383369E-3</v>
      </c>
    </row>
    <row r="124" spans="2:14" ht="15" customHeight="1">
      <c r="B124" s="42" t="s">
        <v>5</v>
      </c>
      <c r="C124" s="45">
        <v>285.17353831819241</v>
      </c>
      <c r="D124" s="45">
        <v>2.4388539482879104</v>
      </c>
      <c r="E124" s="63">
        <v>168.15746564174236</v>
      </c>
      <c r="F124" s="63">
        <v>2.3945958537153507</v>
      </c>
      <c r="G124" s="45">
        <v>66.412764966224088</v>
      </c>
      <c r="H124" s="45">
        <v>236.96482646168181</v>
      </c>
      <c r="I124" s="63">
        <v>5.8234334963894714</v>
      </c>
      <c r="J124" s="43" t="s">
        <v>73</v>
      </c>
      <c r="K124" s="64">
        <v>87.507570463545306</v>
      </c>
      <c r="L124" s="61"/>
      <c r="M124" s="41">
        <f t="shared" si="8"/>
        <v>0</v>
      </c>
      <c r="N124" s="41">
        <f>'Assets (1968 - 2007)'!J124-('Liabilities (1968 - 2007)'!C124+'Liabilities (1968 - 2007)'!D124+'Liabilities (1968 - 2007)'!H124+'Liabilities (1968 - 2007)'!I124+'Liabilities (1968 - 2007)'!K124)</f>
        <v>0</v>
      </c>
    </row>
    <row r="125" spans="2:14" ht="15" customHeight="1">
      <c r="B125" s="36">
        <v>1977</v>
      </c>
      <c r="C125" s="59"/>
      <c r="D125" s="59"/>
      <c r="E125" s="59"/>
      <c r="F125" s="59"/>
      <c r="G125" s="59"/>
      <c r="H125" s="59"/>
      <c r="I125" s="59"/>
      <c r="J125" s="65"/>
      <c r="K125" s="64"/>
      <c r="L125" s="61"/>
    </row>
    <row r="126" spans="2:14" ht="15" customHeight="1">
      <c r="B126" s="42" t="s">
        <v>72</v>
      </c>
      <c r="C126" s="45">
        <v>280.54973212205914</v>
      </c>
      <c r="D126" s="45">
        <v>2.5786163522012577</v>
      </c>
      <c r="E126" s="63">
        <v>166.39180060563709</v>
      </c>
      <c r="F126" s="63">
        <v>13.929652923363616</v>
      </c>
      <c r="G126" s="45">
        <v>65.90263219194037</v>
      </c>
      <c r="H126" s="45">
        <v>246.22408572094105</v>
      </c>
      <c r="I126" s="63">
        <v>5.8234334963894714</v>
      </c>
      <c r="J126" s="43" t="s">
        <v>73</v>
      </c>
      <c r="K126" s="64">
        <v>54.593524341952019</v>
      </c>
      <c r="L126" s="61"/>
      <c r="M126" s="41">
        <f t="shared" ref="M126:M137" si="9">H126-(E126+F126+G126)</f>
        <v>0</v>
      </c>
      <c r="N126" s="41">
        <f>'Assets (1968 - 2007)'!J126-('Liabilities (1968 - 2007)'!C126+'Liabilities (1968 - 2007)'!D126+'Liabilities (1968 - 2007)'!H126+'Liabilities (1968 - 2007)'!I126+'Liabilities (1968 - 2007)'!K126)</f>
        <v>0</v>
      </c>
    </row>
    <row r="127" spans="2:14" ht="15" customHeight="1">
      <c r="B127" s="42" t="s">
        <v>74</v>
      </c>
      <c r="C127" s="45">
        <v>281.64220824598186</v>
      </c>
      <c r="D127" s="45">
        <v>2.5786163522012577</v>
      </c>
      <c r="E127" s="63">
        <v>169.6832052177964</v>
      </c>
      <c r="F127" s="63">
        <v>8.2483112042860469</v>
      </c>
      <c r="G127" s="45">
        <v>66.901933379920806</v>
      </c>
      <c r="H127" s="45">
        <v>244.83344980200326</v>
      </c>
      <c r="I127" s="63">
        <v>5.8234334963894714</v>
      </c>
      <c r="J127" s="43" t="s">
        <v>73</v>
      </c>
      <c r="K127" s="64">
        <v>55.697647332867462</v>
      </c>
      <c r="L127" s="61"/>
      <c r="M127" s="41">
        <f t="shared" si="9"/>
        <v>0</v>
      </c>
      <c r="N127" s="41">
        <f>'Assets (1968 - 2007)'!J127-('Liabilities (1968 - 2007)'!C127+'Liabilities (1968 - 2007)'!D127+'Liabilities (1968 - 2007)'!H127+'Liabilities (1968 - 2007)'!I127+'Liabilities (1968 - 2007)'!K127)</f>
        <v>0</v>
      </c>
    </row>
    <row r="128" spans="2:14" ht="15" customHeight="1">
      <c r="B128" s="42" t="s">
        <v>75</v>
      </c>
      <c r="C128" s="45">
        <v>284.24644770556722</v>
      </c>
      <c r="D128" s="45">
        <v>2.5786163522012577</v>
      </c>
      <c r="E128" s="63">
        <v>165.89331469834616</v>
      </c>
      <c r="F128" s="63">
        <v>23.973911017936175</v>
      </c>
      <c r="G128" s="45">
        <v>69.599347775448408</v>
      </c>
      <c r="H128" s="45">
        <v>259.46657349173068</v>
      </c>
      <c r="I128" s="63">
        <v>5.8234334963894714</v>
      </c>
      <c r="J128" s="43" t="s">
        <v>73</v>
      </c>
      <c r="K128" s="64">
        <v>41.784300023293731</v>
      </c>
      <c r="L128" s="61"/>
      <c r="M128" s="41">
        <f t="shared" si="9"/>
        <v>0</v>
      </c>
      <c r="N128" s="41">
        <f>'Assets (1968 - 2007)'!J128-('Liabilities (1968 - 2007)'!C128+'Liabilities (1968 - 2007)'!D128+'Liabilities (1968 - 2007)'!H128+'Liabilities (1968 - 2007)'!I128+'Liabilities (1968 - 2007)'!K128)</f>
        <v>0</v>
      </c>
    </row>
    <row r="129" spans="2:14" ht="15" customHeight="1">
      <c r="B129" s="42" t="s">
        <v>22</v>
      </c>
      <c r="C129" s="45">
        <v>287.8197064989518</v>
      </c>
      <c r="D129" s="45">
        <v>2.5786163522012577</v>
      </c>
      <c r="E129" s="63">
        <v>165.08502212904727</v>
      </c>
      <c r="F129" s="63">
        <v>33.426508269275566</v>
      </c>
      <c r="G129" s="45">
        <v>70.246913580246911</v>
      </c>
      <c r="H129" s="45">
        <v>268.75844397856974</v>
      </c>
      <c r="I129" s="63">
        <v>5.8234334963894714</v>
      </c>
      <c r="J129" s="43" t="s">
        <v>73</v>
      </c>
      <c r="K129" s="64">
        <v>38.704868390402979</v>
      </c>
      <c r="L129" s="61"/>
      <c r="M129" s="41">
        <f t="shared" si="9"/>
        <v>0</v>
      </c>
      <c r="N129" s="41">
        <f>'Assets (1968 - 2007)'!J129-('Liabilities (1968 - 2007)'!C129+'Liabilities (1968 - 2007)'!D129+'Liabilities (1968 - 2007)'!H129+'Liabilities (1968 - 2007)'!I129+'Liabilities (1968 - 2007)'!K129)</f>
        <v>0</v>
      </c>
    </row>
    <row r="130" spans="2:14" ht="15" customHeight="1">
      <c r="B130" s="42" t="s">
        <v>76</v>
      </c>
      <c r="C130" s="45">
        <v>291.42790589331469</v>
      </c>
      <c r="D130" s="45">
        <v>2.5366876310272537</v>
      </c>
      <c r="E130" s="63">
        <v>168.21802935010481</v>
      </c>
      <c r="F130" s="63">
        <v>27.978103890053571</v>
      </c>
      <c r="G130" s="45">
        <v>70.896808758443981</v>
      </c>
      <c r="H130" s="45">
        <v>267.09294199860238</v>
      </c>
      <c r="I130" s="63">
        <v>5.8234334963894714</v>
      </c>
      <c r="J130" s="43" t="s">
        <v>73</v>
      </c>
      <c r="K130" s="64">
        <v>47.747495923596553</v>
      </c>
      <c r="L130" s="61"/>
      <c r="M130" s="41">
        <f t="shared" si="9"/>
        <v>0</v>
      </c>
      <c r="N130" s="41">
        <f>'Assets (1968 - 2007)'!J130-('Liabilities (1968 - 2007)'!C130+'Liabilities (1968 - 2007)'!D130+'Liabilities (1968 - 2007)'!H130+'Liabilities (1968 - 2007)'!I130+'Liabilities (1968 - 2007)'!K130)</f>
        <v>0</v>
      </c>
    </row>
    <row r="131" spans="2:14" ht="15" customHeight="1">
      <c r="B131" s="42" t="s">
        <v>77</v>
      </c>
      <c r="C131" s="45">
        <v>299.93011879804328</v>
      </c>
      <c r="D131" s="45">
        <v>2.5366876310272537</v>
      </c>
      <c r="E131" s="63">
        <v>174.98718844630793</v>
      </c>
      <c r="F131" s="63">
        <v>22.341020265548565</v>
      </c>
      <c r="G131" s="45">
        <v>71.670160726764493</v>
      </c>
      <c r="H131" s="45">
        <v>268.99836943862101</v>
      </c>
      <c r="I131" s="63">
        <v>5.8234334963894714</v>
      </c>
      <c r="J131" s="43" t="s">
        <v>73</v>
      </c>
      <c r="K131" s="64">
        <v>55.811786629396693</v>
      </c>
      <c r="L131" s="61"/>
      <c r="M131" s="41">
        <f t="shared" si="9"/>
        <v>0</v>
      </c>
      <c r="N131" s="41">
        <f>'Assets (1968 - 2007)'!J131-('Liabilities (1968 - 2007)'!C131+'Liabilities (1968 - 2007)'!D131+'Liabilities (1968 - 2007)'!H131+'Liabilities (1968 - 2007)'!I131+'Liabilities (1968 - 2007)'!K131)</f>
        <v>0</v>
      </c>
    </row>
    <row r="132" spans="2:14" ht="15" customHeight="1">
      <c r="B132" s="42" t="s">
        <v>78</v>
      </c>
      <c r="C132" s="45">
        <v>315.15490333100394</v>
      </c>
      <c r="D132" s="45">
        <v>2.5366876310272537</v>
      </c>
      <c r="E132" s="63">
        <v>164.14162590263217</v>
      </c>
      <c r="F132" s="63">
        <v>14.437456324248778</v>
      </c>
      <c r="G132" s="45">
        <v>72.450500815280691</v>
      </c>
      <c r="H132" s="45">
        <v>251.02958304216165</v>
      </c>
      <c r="I132" s="63">
        <v>5.8234334963894714</v>
      </c>
      <c r="J132" s="43" t="s">
        <v>73</v>
      </c>
      <c r="K132" s="64">
        <v>55.581178662939671</v>
      </c>
      <c r="L132" s="61"/>
      <c r="M132" s="41">
        <f t="shared" si="9"/>
        <v>0</v>
      </c>
      <c r="N132" s="41">
        <f>'Assets (1968 - 2007)'!J132-('Liabilities (1968 - 2007)'!C132+'Liabilities (1968 - 2007)'!D132+'Liabilities (1968 - 2007)'!H132+'Liabilities (1968 - 2007)'!I132+'Liabilities (1968 - 2007)'!K132)</f>
        <v>0</v>
      </c>
    </row>
    <row r="133" spans="2:14" ht="15" customHeight="1">
      <c r="B133" s="42" t="s">
        <v>17</v>
      </c>
      <c r="C133" s="45">
        <v>318.16212438853944</v>
      </c>
      <c r="D133" s="45">
        <v>2.5366876310272537</v>
      </c>
      <c r="E133" s="63">
        <v>174.07174470067551</v>
      </c>
      <c r="F133" s="63">
        <v>6.0097833682739346</v>
      </c>
      <c r="G133" s="45">
        <v>74.791521080829241</v>
      </c>
      <c r="H133" s="45">
        <v>254.87304914977869</v>
      </c>
      <c r="I133" s="63">
        <v>5.8234334963894714</v>
      </c>
      <c r="J133" s="43" t="s">
        <v>73</v>
      </c>
      <c r="K133" s="64">
        <v>61.02259492196599</v>
      </c>
      <c r="L133" s="61"/>
      <c r="M133" s="41">
        <f t="shared" si="9"/>
        <v>0</v>
      </c>
      <c r="N133" s="41">
        <f>'Assets (1968 - 2007)'!J133-('Liabilities (1968 - 2007)'!C133+'Liabilities (1968 - 2007)'!D133+'Liabilities (1968 - 2007)'!H133+'Liabilities (1968 - 2007)'!I133+'Liabilities (1968 - 2007)'!K133)</f>
        <v>0</v>
      </c>
    </row>
    <row r="134" spans="2:14" ht="15" customHeight="1">
      <c r="B134" s="42" t="s">
        <v>18</v>
      </c>
      <c r="C134" s="45">
        <v>317.0766363848125</v>
      </c>
      <c r="D134" s="45">
        <v>2.5366876310272537</v>
      </c>
      <c r="E134" s="63">
        <v>176.91590962031214</v>
      </c>
      <c r="F134" s="63">
        <v>6.533892382948987</v>
      </c>
      <c r="G134" s="45">
        <v>75.276030747728868</v>
      </c>
      <c r="H134" s="45">
        <v>258.72583275098998</v>
      </c>
      <c r="I134" s="63">
        <v>5.8234334963894714</v>
      </c>
      <c r="J134" s="43" t="s">
        <v>73</v>
      </c>
      <c r="K134" s="64">
        <v>62.285115303983225</v>
      </c>
      <c r="L134" s="61"/>
      <c r="M134" s="41">
        <f t="shared" si="9"/>
        <v>0</v>
      </c>
      <c r="N134" s="41">
        <f>'Assets (1968 - 2007)'!J134-('Liabilities (1968 - 2007)'!C134+'Liabilities (1968 - 2007)'!D134+'Liabilities (1968 - 2007)'!H134+'Liabilities (1968 - 2007)'!I134+'Liabilities (1968 - 2007)'!K134)</f>
        <v>0</v>
      </c>
    </row>
    <row r="135" spans="2:14" ht="15" customHeight="1">
      <c r="B135" s="42" t="s">
        <v>7</v>
      </c>
      <c r="C135" s="45">
        <v>318.89587700908453</v>
      </c>
      <c r="D135" s="45">
        <v>2.508735150244584</v>
      </c>
      <c r="E135" s="63">
        <v>179.51316095970182</v>
      </c>
      <c r="F135" s="63">
        <v>15.562543675751222</v>
      </c>
      <c r="G135" s="45">
        <v>77.640344747262986</v>
      </c>
      <c r="H135" s="45">
        <v>272.71604938271605</v>
      </c>
      <c r="I135" s="63">
        <v>5.8234334963894714</v>
      </c>
      <c r="J135" s="43" t="s">
        <v>73</v>
      </c>
      <c r="K135" s="64">
        <v>66.314931283484739</v>
      </c>
      <c r="L135" s="61"/>
      <c r="M135" s="41">
        <f t="shared" si="9"/>
        <v>0</v>
      </c>
      <c r="N135" s="41">
        <f>'Assets (1968 - 2007)'!J135-('Liabilities (1968 - 2007)'!C135+'Liabilities (1968 - 2007)'!D135+'Liabilities (1968 - 2007)'!H135+'Liabilities (1968 - 2007)'!I135+'Liabilities (1968 - 2007)'!K135)</f>
        <v>0</v>
      </c>
    </row>
    <row r="136" spans="2:14" ht="15" customHeight="1">
      <c r="B136" s="42" t="s">
        <v>6</v>
      </c>
      <c r="C136" s="45">
        <v>319.78103890053575</v>
      </c>
      <c r="D136" s="45">
        <v>2.508735150244584</v>
      </c>
      <c r="E136" s="63">
        <v>181.15536920568366</v>
      </c>
      <c r="F136" s="63">
        <v>7.8406708595387844</v>
      </c>
      <c r="G136" s="45">
        <v>81.453529000698822</v>
      </c>
      <c r="H136" s="45">
        <v>270.44956906592125</v>
      </c>
      <c r="I136" s="63">
        <v>5.8234334963894714</v>
      </c>
      <c r="J136" s="43" t="s">
        <v>73</v>
      </c>
      <c r="K136" s="64">
        <v>66.839040298159787</v>
      </c>
      <c r="L136" s="61"/>
      <c r="M136" s="41">
        <f t="shared" si="9"/>
        <v>0</v>
      </c>
      <c r="N136" s="41">
        <f>'Assets (1968 - 2007)'!J136-('Liabilities (1968 - 2007)'!C136+'Liabilities (1968 - 2007)'!D136+'Liabilities (1968 - 2007)'!H136+'Liabilities (1968 - 2007)'!I136+'Liabilities (1968 - 2007)'!K136)</f>
        <v>0</v>
      </c>
    </row>
    <row r="137" spans="2:14" ht="15" customHeight="1">
      <c r="B137" s="42" t="s">
        <v>5</v>
      </c>
      <c r="C137" s="45">
        <v>327.54716981132077</v>
      </c>
      <c r="D137" s="45">
        <v>2.5506638714185881</v>
      </c>
      <c r="E137" s="63">
        <v>174.58886559515489</v>
      </c>
      <c r="F137" s="63">
        <v>8.7770789657582107</v>
      </c>
      <c r="G137" s="45">
        <v>83.242487770789651</v>
      </c>
      <c r="H137" s="45">
        <v>266.60843233170277</v>
      </c>
      <c r="I137" s="63">
        <v>5.8234334963894714</v>
      </c>
      <c r="J137" s="43" t="s">
        <v>73</v>
      </c>
      <c r="K137" s="64">
        <v>79.298858607034703</v>
      </c>
      <c r="L137" s="61"/>
      <c r="M137" s="41">
        <f t="shared" si="9"/>
        <v>0</v>
      </c>
      <c r="N137" s="41">
        <f>'Assets (1968 - 2007)'!J137-('Liabilities (1968 - 2007)'!C137+'Liabilities (1968 - 2007)'!D137+'Liabilities (1968 - 2007)'!H137+'Liabilities (1968 - 2007)'!I137+'Liabilities (1968 - 2007)'!K137)</f>
        <v>0</v>
      </c>
    </row>
    <row r="138" spans="2:14" ht="15" customHeight="1">
      <c r="B138" s="36">
        <v>1978</v>
      </c>
      <c r="C138" s="59"/>
      <c r="D138" s="59"/>
      <c r="E138" s="59"/>
      <c r="F138" s="59"/>
      <c r="G138" s="59"/>
      <c r="H138" s="59"/>
      <c r="I138" s="59"/>
      <c r="J138" s="65"/>
      <c r="K138" s="64"/>
      <c r="L138" s="61"/>
    </row>
    <row r="139" spans="2:14" ht="15" customHeight="1">
      <c r="B139" s="42" t="s">
        <v>72</v>
      </c>
      <c r="C139" s="45">
        <v>325.02678779408336</v>
      </c>
      <c r="D139" s="45">
        <v>2.5506638714185881</v>
      </c>
      <c r="E139" s="63">
        <v>175.39715816445377</v>
      </c>
      <c r="F139" s="63">
        <v>15.702306079664568</v>
      </c>
      <c r="G139" s="45">
        <v>83.706033077102262</v>
      </c>
      <c r="H139" s="45">
        <v>274.80549732122057</v>
      </c>
      <c r="I139" s="63">
        <v>5.8234334963894714</v>
      </c>
      <c r="J139" s="43" t="s">
        <v>73</v>
      </c>
      <c r="K139" s="64">
        <v>66.894945259725134</v>
      </c>
      <c r="L139" s="61"/>
      <c r="M139" s="41">
        <f t="shared" ref="M139:M150" si="10">H139-(E139+F139+G139)</f>
        <v>0</v>
      </c>
      <c r="N139" s="41">
        <f>'Assets (1968 - 2007)'!J139-('Liabilities (1968 - 2007)'!C139+'Liabilities (1968 - 2007)'!D139+'Liabilities (1968 - 2007)'!H139+'Liabilities (1968 - 2007)'!I139+'Liabilities (1968 - 2007)'!K139)</f>
        <v>0</v>
      </c>
    </row>
    <row r="140" spans="2:14" ht="15" customHeight="1">
      <c r="B140" s="42" t="s">
        <v>74</v>
      </c>
      <c r="C140" s="45">
        <v>326.04239459585369</v>
      </c>
      <c r="D140" s="45">
        <v>2.5506638714185881</v>
      </c>
      <c r="E140" s="63">
        <v>175.95620778010715</v>
      </c>
      <c r="F140" s="63">
        <v>9.9114838108548788</v>
      </c>
      <c r="G140" s="45">
        <v>84.286047053342642</v>
      </c>
      <c r="H140" s="45">
        <v>270.15373864430467</v>
      </c>
      <c r="I140" s="63">
        <v>5.8234334963894714</v>
      </c>
      <c r="J140" s="43" t="s">
        <v>73</v>
      </c>
      <c r="K140" s="64">
        <v>64.716981132075475</v>
      </c>
      <c r="L140" s="61"/>
      <c r="M140" s="41">
        <f t="shared" si="10"/>
        <v>0</v>
      </c>
      <c r="N140" s="41">
        <f>'Assets (1968 - 2007)'!J140-('Liabilities (1968 - 2007)'!C140+'Liabilities (1968 - 2007)'!D140+'Liabilities (1968 - 2007)'!H140+'Liabilities (1968 - 2007)'!I140+'Liabilities (1968 - 2007)'!K140)</f>
        <v>0</v>
      </c>
    </row>
    <row r="141" spans="2:14" ht="15" customHeight="1">
      <c r="B141" s="42" t="s">
        <v>75</v>
      </c>
      <c r="C141" s="45">
        <v>327.23969252271138</v>
      </c>
      <c r="D141" s="45">
        <v>2.5506638714185881</v>
      </c>
      <c r="E141" s="63">
        <v>175.87235033775912</v>
      </c>
      <c r="F141" s="63">
        <v>33.815513626834381</v>
      </c>
      <c r="G141" s="45">
        <v>85.760540414628466</v>
      </c>
      <c r="H141" s="45">
        <v>295.44840437922198</v>
      </c>
      <c r="I141" s="63">
        <v>5.8234334963894714</v>
      </c>
      <c r="J141" s="43" t="s">
        <v>73</v>
      </c>
      <c r="K141" s="64">
        <v>49.620312136035402</v>
      </c>
      <c r="L141" s="61"/>
      <c r="M141" s="41">
        <f t="shared" si="10"/>
        <v>0</v>
      </c>
      <c r="N141" s="41">
        <f>'Assets (1968 - 2007)'!J141-('Liabilities (1968 - 2007)'!C141+'Liabilities (1968 - 2007)'!D141+'Liabilities (1968 - 2007)'!H141+'Liabilities (1968 - 2007)'!I141+'Liabilities (1968 - 2007)'!K141)</f>
        <v>0</v>
      </c>
    </row>
    <row r="142" spans="2:14" ht="15" customHeight="1">
      <c r="B142" s="42" t="s">
        <v>22</v>
      </c>
      <c r="C142" s="45">
        <v>331.55369205683672</v>
      </c>
      <c r="D142" s="45">
        <v>2.5506638714185881</v>
      </c>
      <c r="E142" s="63">
        <v>175.18751455858373</v>
      </c>
      <c r="F142" s="63">
        <v>43.438155136268342</v>
      </c>
      <c r="G142" s="45">
        <v>86.664337293268105</v>
      </c>
      <c r="H142" s="45">
        <v>305.29000698812018</v>
      </c>
      <c r="I142" s="63">
        <v>5.8234334963894714</v>
      </c>
      <c r="J142" s="43" t="s">
        <v>73</v>
      </c>
      <c r="K142" s="64">
        <v>58.227346843699046</v>
      </c>
      <c r="L142" s="61"/>
      <c r="M142" s="41">
        <f t="shared" si="10"/>
        <v>0</v>
      </c>
      <c r="N142" s="41">
        <f>'Assets (1968 - 2007)'!J142-('Liabilities (1968 - 2007)'!C142+'Liabilities (1968 - 2007)'!D142+'Liabilities (1968 - 2007)'!H142+'Liabilities (1968 - 2007)'!I142+'Liabilities (1968 - 2007)'!K142)</f>
        <v>0</v>
      </c>
    </row>
    <row r="143" spans="2:14" ht="15" customHeight="1">
      <c r="B143" s="42" t="s">
        <v>76</v>
      </c>
      <c r="C143" s="45">
        <v>340.20964360586999</v>
      </c>
      <c r="D143" s="45">
        <v>2.5506638714185881</v>
      </c>
      <c r="E143" s="63">
        <v>179.54810156068018</v>
      </c>
      <c r="F143" s="63">
        <v>41.667831353365948</v>
      </c>
      <c r="G143" s="45">
        <v>89.494525972513401</v>
      </c>
      <c r="H143" s="45">
        <v>310.71045888655954</v>
      </c>
      <c r="I143" s="63">
        <v>5.8234334963894714</v>
      </c>
      <c r="J143" s="43" t="s">
        <v>73</v>
      </c>
      <c r="K143" s="64">
        <v>60.589331469834612</v>
      </c>
      <c r="L143" s="61"/>
      <c r="M143" s="41">
        <f t="shared" si="10"/>
        <v>0</v>
      </c>
      <c r="N143" s="41">
        <f>'Assets (1968 - 2007)'!J143-('Liabilities (1968 - 2007)'!C143+'Liabilities (1968 - 2007)'!D143+'Liabilities (1968 - 2007)'!H143+'Liabilities (1968 - 2007)'!I143+'Liabilities (1968 - 2007)'!K143)</f>
        <v>0</v>
      </c>
    </row>
    <row r="144" spans="2:14" ht="15" customHeight="1">
      <c r="B144" s="42" t="s">
        <v>77</v>
      </c>
      <c r="C144" s="45">
        <v>350.08618681574654</v>
      </c>
      <c r="D144" s="45">
        <v>7.0743070114139295</v>
      </c>
      <c r="E144" s="63">
        <v>183.74097367808059</v>
      </c>
      <c r="F144" s="63">
        <v>40.011646866992777</v>
      </c>
      <c r="G144" s="45">
        <v>89.48287910552061</v>
      </c>
      <c r="H144" s="45">
        <v>313.23549965059402</v>
      </c>
      <c r="I144" s="63">
        <v>5.8234334963894714</v>
      </c>
      <c r="J144" s="43" t="s">
        <v>73</v>
      </c>
      <c r="K144" s="64">
        <v>61.910086186815739</v>
      </c>
      <c r="L144" s="61"/>
      <c r="M144" s="41">
        <f t="shared" si="10"/>
        <v>0</v>
      </c>
      <c r="N144" s="41">
        <f>'Assets (1968 - 2007)'!J144-('Liabilities (1968 - 2007)'!C144+'Liabilities (1968 - 2007)'!D144+'Liabilities (1968 - 2007)'!H144+'Liabilities (1968 - 2007)'!I144+'Liabilities (1968 - 2007)'!K144)</f>
        <v>0</v>
      </c>
    </row>
    <row r="145" spans="2:14" ht="15" customHeight="1">
      <c r="B145" s="42" t="s">
        <v>78</v>
      </c>
      <c r="C145" s="45">
        <v>357.25133938970413</v>
      </c>
      <c r="D145" s="45">
        <v>7.0743070114139295</v>
      </c>
      <c r="E145" s="63">
        <v>195.27836012112741</v>
      </c>
      <c r="F145" s="63">
        <v>31.369671558350802</v>
      </c>
      <c r="G145" s="45">
        <v>90.922431865828088</v>
      </c>
      <c r="H145" s="45">
        <v>317.57046354530632</v>
      </c>
      <c r="I145" s="63">
        <v>5.8234334963894714</v>
      </c>
      <c r="J145" s="43" t="s">
        <v>73</v>
      </c>
      <c r="K145" s="64">
        <v>67.658979734451435</v>
      </c>
      <c r="L145" s="61"/>
      <c r="M145" s="41">
        <f t="shared" si="10"/>
        <v>0</v>
      </c>
      <c r="N145" s="41">
        <f>'Assets (1968 - 2007)'!J145-('Liabilities (1968 - 2007)'!C145+'Liabilities (1968 - 2007)'!D145+'Liabilities (1968 - 2007)'!H145+'Liabilities (1968 - 2007)'!I145+'Liabilities (1968 - 2007)'!K145)</f>
        <v>0</v>
      </c>
    </row>
    <row r="146" spans="2:14" ht="15" customHeight="1">
      <c r="B146" s="42" t="s">
        <v>17</v>
      </c>
      <c r="C146" s="45">
        <v>363.89238294898672</v>
      </c>
      <c r="D146" s="45">
        <v>7.0743070114139295</v>
      </c>
      <c r="E146" s="63">
        <v>195.24341952014908</v>
      </c>
      <c r="F146" s="63">
        <v>29.757745166550198</v>
      </c>
      <c r="G146" s="45">
        <v>91.029583042161661</v>
      </c>
      <c r="H146" s="45">
        <v>316.03074772886094</v>
      </c>
      <c r="I146" s="63">
        <v>5.8234334963894714</v>
      </c>
      <c r="J146" s="43" t="s">
        <v>73</v>
      </c>
      <c r="K146" s="64">
        <v>73.293733985557878</v>
      </c>
      <c r="L146" s="61"/>
      <c r="M146" s="41">
        <f t="shared" si="10"/>
        <v>0</v>
      </c>
      <c r="N146" s="41">
        <f>'Assets (1968 - 2007)'!J146-('Liabilities (1968 - 2007)'!C146+'Liabilities (1968 - 2007)'!D146+'Liabilities (1968 - 2007)'!H146+'Liabilities (1968 - 2007)'!I146+'Liabilities (1968 - 2007)'!K146)</f>
        <v>0</v>
      </c>
    </row>
    <row r="147" spans="2:14" ht="15" customHeight="1">
      <c r="B147" s="42" t="s">
        <v>18</v>
      </c>
      <c r="C147" s="45">
        <v>363.72699743768925</v>
      </c>
      <c r="D147" s="45">
        <v>7.0743070114139295</v>
      </c>
      <c r="E147" s="63">
        <v>207.87794083391569</v>
      </c>
      <c r="F147" s="63">
        <v>29.524807826694619</v>
      </c>
      <c r="G147" s="45">
        <v>93.130677847658987</v>
      </c>
      <c r="H147" s="45">
        <v>330.53342650826926</v>
      </c>
      <c r="I147" s="63">
        <v>5.8234334963894714</v>
      </c>
      <c r="J147" s="43" t="s">
        <v>73</v>
      </c>
      <c r="K147" s="64">
        <v>75.173538318192399</v>
      </c>
      <c r="L147" s="61"/>
      <c r="M147" s="41">
        <f t="shared" si="10"/>
        <v>0</v>
      </c>
      <c r="N147" s="41">
        <f>'Assets (1968 - 2007)'!J147-('Liabilities (1968 - 2007)'!C147+'Liabilities (1968 - 2007)'!D147+'Liabilities (1968 - 2007)'!H147+'Liabilities (1968 - 2007)'!I147+'Liabilities (1968 - 2007)'!K147)</f>
        <v>0</v>
      </c>
    </row>
    <row r="148" spans="2:14" ht="15" customHeight="1">
      <c r="B148" s="42" t="s">
        <v>7</v>
      </c>
      <c r="C148" s="45">
        <v>361.66317260656882</v>
      </c>
      <c r="D148" s="45">
        <v>7.0743070114139295</v>
      </c>
      <c r="E148" s="63">
        <v>218.14116002795245</v>
      </c>
      <c r="F148" s="63">
        <v>37.547169811320749</v>
      </c>
      <c r="G148" s="45">
        <v>93.801537386443044</v>
      </c>
      <c r="H148" s="45">
        <v>349.4898672257163</v>
      </c>
      <c r="I148" s="63">
        <v>5.8234334963894714</v>
      </c>
      <c r="J148" s="43" t="s">
        <v>73</v>
      </c>
      <c r="K148" s="64">
        <v>80.326112275797811</v>
      </c>
      <c r="L148" s="61"/>
      <c r="M148" s="41">
        <f t="shared" si="10"/>
        <v>0</v>
      </c>
      <c r="N148" s="41">
        <f>'Assets (1968 - 2007)'!J148-('Liabilities (1968 - 2007)'!C148+'Liabilities (1968 - 2007)'!D148+'Liabilities (1968 - 2007)'!H148+'Liabilities (1968 - 2007)'!I148+'Liabilities (1968 - 2007)'!K148)</f>
        <v>0</v>
      </c>
    </row>
    <row r="149" spans="2:14" ht="15" customHeight="1">
      <c r="B149" s="42" t="s">
        <v>6</v>
      </c>
      <c r="C149" s="45">
        <v>360.98998369438624</v>
      </c>
      <c r="D149" s="45">
        <v>7.0743070114139295</v>
      </c>
      <c r="E149" s="63">
        <v>224.4095038434661</v>
      </c>
      <c r="F149" s="63">
        <v>33.242487770789658</v>
      </c>
      <c r="G149" s="45">
        <v>95.972513393897046</v>
      </c>
      <c r="H149" s="45">
        <v>353.62450500815282</v>
      </c>
      <c r="I149" s="63">
        <v>5.8234334963894714</v>
      </c>
      <c r="J149" s="43" t="s">
        <v>73</v>
      </c>
      <c r="K149" s="64">
        <v>86.154204518984386</v>
      </c>
      <c r="L149" s="61"/>
      <c r="M149" s="41">
        <f t="shared" si="10"/>
        <v>0</v>
      </c>
      <c r="N149" s="41">
        <f>'Assets (1968 - 2007)'!J149-('Liabilities (1968 - 2007)'!C149+'Liabilities (1968 - 2007)'!D149+'Liabilities (1968 - 2007)'!H149+'Liabilities (1968 - 2007)'!I149+'Liabilities (1968 - 2007)'!K149)</f>
        <v>0</v>
      </c>
    </row>
    <row r="150" spans="2:14" ht="15" customHeight="1">
      <c r="B150" s="42" t="s">
        <v>5</v>
      </c>
      <c r="C150" s="45">
        <v>368.47891917074304</v>
      </c>
      <c r="D150" s="45">
        <v>7.0743070114139295</v>
      </c>
      <c r="E150" s="63">
        <v>225.86536221756347</v>
      </c>
      <c r="F150" s="63">
        <v>31.16468669927789</v>
      </c>
      <c r="G150" s="45">
        <v>98.830654553924987</v>
      </c>
      <c r="H150" s="45">
        <v>355.86070347076634</v>
      </c>
      <c r="I150" s="63">
        <v>5.8234334963894714</v>
      </c>
      <c r="J150" s="43" t="s">
        <v>73</v>
      </c>
      <c r="K150" s="64">
        <v>97.849988353133</v>
      </c>
      <c r="L150" s="61"/>
      <c r="M150" s="41">
        <f t="shared" si="10"/>
        <v>0</v>
      </c>
      <c r="N150" s="41">
        <f>'Assets (1968 - 2007)'!J150-('Liabilities (1968 - 2007)'!C150+'Liabilities (1968 - 2007)'!D150+'Liabilities (1968 - 2007)'!H150+'Liabilities (1968 - 2007)'!I150+'Liabilities (1968 - 2007)'!K150)</f>
        <v>0</v>
      </c>
    </row>
    <row r="151" spans="2:14" ht="15" customHeight="1">
      <c r="B151" s="36">
        <v>1979</v>
      </c>
      <c r="C151" s="59"/>
      <c r="D151" s="59"/>
      <c r="E151" s="59"/>
      <c r="F151" s="59"/>
      <c r="G151" s="59"/>
      <c r="H151" s="59"/>
      <c r="I151" s="59"/>
      <c r="J151" s="65"/>
      <c r="K151" s="64"/>
      <c r="L151" s="61"/>
    </row>
    <row r="152" spans="2:14" ht="15" customHeight="1">
      <c r="B152" s="42" t="s">
        <v>72</v>
      </c>
      <c r="C152" s="45">
        <v>364.30934078732821</v>
      </c>
      <c r="D152" s="45">
        <v>7.0743070114139295</v>
      </c>
      <c r="E152" s="63">
        <v>226.1262520382017</v>
      </c>
      <c r="F152" s="63">
        <v>25.2527370137433</v>
      </c>
      <c r="G152" s="45">
        <v>104.37223386908921</v>
      </c>
      <c r="H152" s="45">
        <v>355.75122292103418</v>
      </c>
      <c r="I152" s="63">
        <v>5.8234334963894714</v>
      </c>
      <c r="J152" s="43" t="s">
        <v>73</v>
      </c>
      <c r="K152" s="64">
        <v>99.20801304449104</v>
      </c>
      <c r="L152" s="61"/>
      <c r="M152" s="41">
        <f t="shared" ref="M152:M163" si="11">H152-(E152+F152+G152)</f>
        <v>0</v>
      </c>
      <c r="N152" s="41">
        <f>'Assets (1968 - 2007)'!J152-('Liabilities (1968 - 2007)'!C152+'Liabilities (1968 - 2007)'!D152+'Liabilities (1968 - 2007)'!H152+'Liabilities (1968 - 2007)'!I152+'Liabilities (1968 - 2007)'!K152)</f>
        <v>0</v>
      </c>
    </row>
    <row r="153" spans="2:14" ht="15" customHeight="1">
      <c r="B153" s="42" t="s">
        <v>74</v>
      </c>
      <c r="C153" s="45">
        <v>366.15187514558579</v>
      </c>
      <c r="D153" s="45">
        <v>7.0743070114139295</v>
      </c>
      <c r="E153" s="63">
        <v>230.82459818308874</v>
      </c>
      <c r="F153" s="63">
        <v>50.934078732820872</v>
      </c>
      <c r="G153" s="45">
        <v>106.80642907058001</v>
      </c>
      <c r="H153" s="45">
        <v>388.56510598648964</v>
      </c>
      <c r="I153" s="63">
        <v>5.8234334963894714</v>
      </c>
      <c r="J153" s="43" t="s">
        <v>73</v>
      </c>
      <c r="K153" s="64">
        <v>62.594921965991148</v>
      </c>
      <c r="L153" s="61"/>
      <c r="M153" s="41">
        <f t="shared" si="11"/>
        <v>0</v>
      </c>
      <c r="N153" s="41">
        <f>'Assets (1968 - 2007)'!J153-('Liabilities (1968 - 2007)'!C153+'Liabilities (1968 - 2007)'!D153+'Liabilities (1968 - 2007)'!H153+'Liabilities (1968 - 2007)'!I153+'Liabilities (1968 - 2007)'!K153)</f>
        <v>0</v>
      </c>
    </row>
    <row r="154" spans="2:14" ht="15" customHeight="1">
      <c r="B154" s="42" t="s">
        <v>75</v>
      </c>
      <c r="C154" s="45">
        <v>367.41439552760306</v>
      </c>
      <c r="D154" s="45">
        <v>7.0743070114139295</v>
      </c>
      <c r="E154" s="63">
        <v>230.74539948753784</v>
      </c>
      <c r="F154" s="63">
        <v>49.247612392266475</v>
      </c>
      <c r="G154" s="45">
        <v>103.37293268110878</v>
      </c>
      <c r="H154" s="45">
        <v>383.36594456091314</v>
      </c>
      <c r="I154" s="63">
        <v>5.8234334963894714</v>
      </c>
      <c r="J154" s="43" t="s">
        <v>73</v>
      </c>
      <c r="K154" s="64">
        <v>72.981597950151411</v>
      </c>
      <c r="L154" s="61"/>
      <c r="M154" s="41">
        <f t="shared" si="11"/>
        <v>0</v>
      </c>
      <c r="N154" s="41">
        <f>'Assets (1968 - 2007)'!J154-('Liabilities (1968 - 2007)'!C154+'Liabilities (1968 - 2007)'!D154+'Liabilities (1968 - 2007)'!H154+'Liabilities (1968 - 2007)'!I154+'Liabilities (1968 - 2007)'!K154)</f>
        <v>0</v>
      </c>
    </row>
    <row r="155" spans="2:14" ht="15" customHeight="1">
      <c r="B155" s="42" t="s">
        <v>22</v>
      </c>
      <c r="C155" s="45">
        <v>366.77381784300019</v>
      </c>
      <c r="D155" s="45">
        <v>7.0743070114139295</v>
      </c>
      <c r="E155" s="63">
        <v>232.35499650593988</v>
      </c>
      <c r="F155" s="63">
        <v>43.31469834614488</v>
      </c>
      <c r="G155" s="45">
        <v>112.80456557186116</v>
      </c>
      <c r="H155" s="45">
        <v>388.47426042394591</v>
      </c>
      <c r="I155" s="63">
        <v>5.8234334963894714</v>
      </c>
      <c r="J155" s="43" t="s">
        <v>73</v>
      </c>
      <c r="K155" s="64">
        <v>68.551129746098297</v>
      </c>
      <c r="L155" s="61"/>
      <c r="M155" s="41">
        <f t="shared" si="11"/>
        <v>0</v>
      </c>
      <c r="N155" s="41">
        <f>'Assets (1968 - 2007)'!J155-('Liabilities (1968 - 2007)'!C155+'Liabilities (1968 - 2007)'!D155+'Liabilities (1968 - 2007)'!H155+'Liabilities (1968 - 2007)'!I155+'Liabilities (1968 - 2007)'!K155)</f>
        <v>0</v>
      </c>
    </row>
    <row r="156" spans="2:14" ht="15" customHeight="1">
      <c r="B156" s="42" t="s">
        <v>76</v>
      </c>
      <c r="C156" s="45">
        <v>377.81737712555321</v>
      </c>
      <c r="D156" s="45">
        <v>7.0743070114139295</v>
      </c>
      <c r="E156" s="63">
        <v>223.46144887025389</v>
      </c>
      <c r="F156" s="63">
        <v>43.976240391334734</v>
      </c>
      <c r="G156" s="45">
        <v>111.52573957605404</v>
      </c>
      <c r="H156" s="45">
        <v>378.96342883764265</v>
      </c>
      <c r="I156" s="63">
        <v>5.8234334963894714</v>
      </c>
      <c r="J156" s="43" t="s">
        <v>73</v>
      </c>
      <c r="K156" s="64">
        <v>69.839273235499647</v>
      </c>
      <c r="L156" s="61"/>
      <c r="M156" s="41">
        <f t="shared" si="11"/>
        <v>0</v>
      </c>
      <c r="N156" s="41">
        <f>'Assets (1968 - 2007)'!J156-('Liabilities (1968 - 2007)'!C156+'Liabilities (1968 - 2007)'!D156+'Liabilities (1968 - 2007)'!H156+'Liabilities (1968 - 2007)'!I156+'Liabilities (1968 - 2007)'!K156)</f>
        <v>0</v>
      </c>
    </row>
    <row r="157" spans="2:14" ht="15" customHeight="1">
      <c r="B157" s="42" t="s">
        <v>77</v>
      </c>
      <c r="C157" s="45">
        <v>387.90822268809688</v>
      </c>
      <c r="D157" s="45">
        <v>7.0743070114139295</v>
      </c>
      <c r="E157" s="63">
        <v>210.16771488469598</v>
      </c>
      <c r="F157" s="63">
        <v>47.558816678313534</v>
      </c>
      <c r="G157" s="45">
        <v>113.81551362683437</v>
      </c>
      <c r="H157" s="45">
        <v>371.54204518984386</v>
      </c>
      <c r="I157" s="63">
        <v>5.8234334963894714</v>
      </c>
      <c r="J157" s="43" t="s">
        <v>73</v>
      </c>
      <c r="K157" s="64">
        <v>68.136501281155375</v>
      </c>
      <c r="L157" s="61"/>
      <c r="M157" s="41">
        <f t="shared" si="11"/>
        <v>0</v>
      </c>
      <c r="N157" s="41">
        <f>'Assets (1968 - 2007)'!J157-('Liabilities (1968 - 2007)'!C157+'Liabilities (1968 - 2007)'!D157+'Liabilities (1968 - 2007)'!H157+'Liabilities (1968 - 2007)'!I157+'Liabilities (1968 - 2007)'!K157)</f>
        <v>0</v>
      </c>
    </row>
    <row r="158" spans="2:14" ht="15" customHeight="1">
      <c r="B158" s="42" t="s">
        <v>78</v>
      </c>
      <c r="C158" s="45">
        <v>396.09597018402053</v>
      </c>
      <c r="D158" s="45">
        <v>7.0743070114139295</v>
      </c>
      <c r="E158" s="63">
        <v>217.63801537386442</v>
      </c>
      <c r="F158" s="63">
        <v>40.621942697414397</v>
      </c>
      <c r="G158" s="45">
        <v>114.97787095271372</v>
      </c>
      <c r="H158" s="45">
        <v>373.2378290239925</v>
      </c>
      <c r="I158" s="63">
        <v>5.8234334963894714</v>
      </c>
      <c r="J158" s="43" t="s">
        <v>73</v>
      </c>
      <c r="K158" s="64">
        <v>60.393664104355928</v>
      </c>
      <c r="L158" s="61"/>
      <c r="M158" s="41">
        <f t="shared" si="11"/>
        <v>0</v>
      </c>
      <c r="N158" s="41">
        <f>'Assets (1968 - 2007)'!J158-('Liabilities (1968 - 2007)'!C158+'Liabilities (1968 - 2007)'!D158+'Liabilities (1968 - 2007)'!H158+'Liabilities (1968 - 2007)'!I158+'Liabilities (1968 - 2007)'!K158)</f>
        <v>0</v>
      </c>
    </row>
    <row r="159" spans="2:14" ht="15" customHeight="1">
      <c r="B159" s="42" t="s">
        <v>17</v>
      </c>
      <c r="C159" s="45">
        <v>403.82716049382714</v>
      </c>
      <c r="D159" s="45">
        <v>7.0743070114139295</v>
      </c>
      <c r="E159" s="63">
        <v>220.26554856743536</v>
      </c>
      <c r="F159" s="63">
        <v>42.741672490100164</v>
      </c>
      <c r="G159" s="45">
        <v>119.92778942464477</v>
      </c>
      <c r="H159" s="45">
        <v>382.9350104821803</v>
      </c>
      <c r="I159" s="63">
        <v>5.8234334963894714</v>
      </c>
      <c r="J159" s="43" t="s">
        <v>73</v>
      </c>
      <c r="K159" s="64">
        <v>67.607733519683208</v>
      </c>
      <c r="L159" s="61"/>
      <c r="M159" s="41">
        <f t="shared" si="11"/>
        <v>0</v>
      </c>
      <c r="N159" s="41">
        <f>'Assets (1968 - 2007)'!J159-('Liabilities (1968 - 2007)'!C159+'Liabilities (1968 - 2007)'!D159+'Liabilities (1968 - 2007)'!H159+'Liabilities (1968 - 2007)'!I159+'Liabilities (1968 - 2007)'!K159)</f>
        <v>0</v>
      </c>
    </row>
    <row r="160" spans="2:14" ht="15" customHeight="1">
      <c r="B160" s="42" t="s">
        <v>18</v>
      </c>
      <c r="C160" s="45">
        <v>406.35686000465876</v>
      </c>
      <c r="D160" s="45">
        <v>7.0743070114139295</v>
      </c>
      <c r="E160" s="63">
        <v>221.5536920568367</v>
      </c>
      <c r="F160" s="63">
        <v>41.486140228278586</v>
      </c>
      <c r="G160" s="45">
        <v>122.20824598183088</v>
      </c>
      <c r="H160" s="45">
        <v>385.24807826694615</v>
      </c>
      <c r="I160" s="63">
        <v>5.8234334963894714</v>
      </c>
      <c r="J160" s="43" t="s">
        <v>73</v>
      </c>
      <c r="K160" s="64">
        <v>69.091544374563242</v>
      </c>
      <c r="L160" s="61"/>
      <c r="M160" s="41">
        <f t="shared" si="11"/>
        <v>0</v>
      </c>
      <c r="N160" s="41">
        <f>'Assets (1968 - 2007)'!J160-('Liabilities (1968 - 2007)'!C160+'Liabilities (1968 - 2007)'!D160+'Liabilities (1968 - 2007)'!H160+'Liabilities (1968 - 2007)'!I160+'Liabilities (1968 - 2007)'!K160)</f>
        <v>0</v>
      </c>
    </row>
    <row r="161" spans="2:14" ht="15" customHeight="1">
      <c r="B161" s="42" t="s">
        <v>7</v>
      </c>
      <c r="C161" s="45">
        <v>409.52247845329606</v>
      </c>
      <c r="D161" s="45">
        <v>6.8996040065222459</v>
      </c>
      <c r="E161" s="63">
        <v>226.18681574656418</v>
      </c>
      <c r="F161" s="63">
        <v>41.148381085487998</v>
      </c>
      <c r="G161" s="45">
        <v>123.49638947123223</v>
      </c>
      <c r="H161" s="45">
        <v>390.83158630328438</v>
      </c>
      <c r="I161" s="63">
        <v>5.8234334963894714</v>
      </c>
      <c r="J161" s="43" t="s">
        <v>73</v>
      </c>
      <c r="K161" s="64">
        <v>71.476822734684362</v>
      </c>
      <c r="L161" s="61"/>
      <c r="M161" s="41">
        <f t="shared" si="11"/>
        <v>0</v>
      </c>
      <c r="N161" s="41">
        <f>'Assets (1968 - 2007)'!J161-('Liabilities (1968 - 2007)'!C161+'Liabilities (1968 - 2007)'!D161+'Liabilities (1968 - 2007)'!H161+'Liabilities (1968 - 2007)'!I161+'Liabilities (1968 - 2007)'!K161)</f>
        <v>0</v>
      </c>
    </row>
    <row r="162" spans="2:14" ht="15" customHeight="1">
      <c r="B162" s="42" t="s">
        <v>6</v>
      </c>
      <c r="C162" s="45">
        <v>409.79268576752855</v>
      </c>
      <c r="D162" s="45">
        <v>6.8996040065222459</v>
      </c>
      <c r="E162" s="63">
        <v>227.15583508036337</v>
      </c>
      <c r="F162" s="63">
        <v>41.72606568832984</v>
      </c>
      <c r="G162" s="45">
        <v>128.33449802003261</v>
      </c>
      <c r="H162" s="45">
        <v>397.21639878872583</v>
      </c>
      <c r="I162" s="63">
        <v>5.8234334963894714</v>
      </c>
      <c r="J162" s="43" t="s">
        <v>73</v>
      </c>
      <c r="K162" s="64">
        <v>68.89820638248311</v>
      </c>
      <c r="L162" s="61"/>
      <c r="M162" s="41">
        <f t="shared" si="11"/>
        <v>0</v>
      </c>
      <c r="N162" s="41">
        <f>'Assets (1968 - 2007)'!J162-('Liabilities (1968 - 2007)'!C162+'Liabilities (1968 - 2007)'!D162+'Liabilities (1968 - 2007)'!H162+'Liabilities (1968 - 2007)'!I162+'Liabilities (1968 - 2007)'!K162)</f>
        <v>0</v>
      </c>
    </row>
    <row r="163" spans="2:14" ht="15" customHeight="1">
      <c r="B163" s="42" t="s">
        <v>5</v>
      </c>
      <c r="C163" s="45">
        <v>419.18471931050544</v>
      </c>
      <c r="D163" s="45">
        <v>6.8996040065222459</v>
      </c>
      <c r="E163" s="63">
        <v>215.89797344514326</v>
      </c>
      <c r="F163" s="63">
        <v>33.095737246680642</v>
      </c>
      <c r="G163" s="45">
        <v>135.83508036338225</v>
      </c>
      <c r="H163" s="45">
        <v>384.82879105520612</v>
      </c>
      <c r="I163" s="63">
        <v>5.8234334963894714</v>
      </c>
      <c r="J163" s="43" t="s">
        <v>73</v>
      </c>
      <c r="K163" s="64">
        <v>81.949685534591183</v>
      </c>
      <c r="L163" s="61"/>
      <c r="M163" s="41">
        <f t="shared" si="11"/>
        <v>0</v>
      </c>
      <c r="N163" s="41">
        <f>'Assets (1968 - 2007)'!J163-('Liabilities (1968 - 2007)'!C163+'Liabilities (1968 - 2007)'!D163+'Liabilities (1968 - 2007)'!H163+'Liabilities (1968 - 2007)'!I163+'Liabilities (1968 - 2007)'!K163)</f>
        <v>0</v>
      </c>
    </row>
    <row r="164" spans="2:14" ht="15" customHeight="1">
      <c r="B164" s="36">
        <v>1980</v>
      </c>
      <c r="C164" s="59"/>
      <c r="D164" s="59"/>
      <c r="E164" s="59"/>
      <c r="F164" s="59"/>
      <c r="G164" s="59"/>
      <c r="H164" s="59"/>
      <c r="I164" s="59"/>
      <c r="J164" s="65"/>
      <c r="K164" s="64"/>
      <c r="L164" s="61"/>
    </row>
    <row r="165" spans="2:14" ht="15" customHeight="1">
      <c r="B165" s="42" t="s">
        <v>72</v>
      </c>
      <c r="C165" s="45">
        <v>417.43303051479154</v>
      </c>
      <c r="D165" s="45">
        <v>6.8996040065222459</v>
      </c>
      <c r="E165" s="63">
        <v>213.84346610761705</v>
      </c>
      <c r="F165" s="63">
        <v>31.982296762170975</v>
      </c>
      <c r="G165" s="45">
        <v>139.29187048683903</v>
      </c>
      <c r="H165" s="45">
        <v>385.11763335662704</v>
      </c>
      <c r="I165" s="63">
        <v>5.8234334963894714</v>
      </c>
      <c r="J165" s="43" t="s">
        <v>73</v>
      </c>
      <c r="K165" s="64">
        <v>84.353598881900766</v>
      </c>
      <c r="L165" s="61"/>
      <c r="M165" s="41">
        <f t="shared" ref="M165:M176" si="12">H165-(E165+F165+G165)</f>
        <v>0</v>
      </c>
      <c r="N165" s="41">
        <f>'Assets (1968 - 2007)'!J165-('Liabilities (1968 - 2007)'!C165+'Liabilities (1968 - 2007)'!D165+'Liabilities (1968 - 2007)'!H165+'Liabilities (1968 - 2007)'!I165+'Liabilities (1968 - 2007)'!K165)</f>
        <v>0</v>
      </c>
    </row>
    <row r="166" spans="2:14" ht="15" customHeight="1">
      <c r="B166" s="42" t="s">
        <v>74</v>
      </c>
      <c r="C166" s="45">
        <v>420.45189843931979</v>
      </c>
      <c r="D166" s="45">
        <v>6.8996040065222459</v>
      </c>
      <c r="E166" s="63">
        <v>212.57395760540413</v>
      </c>
      <c r="F166" s="63">
        <v>37.377125553226179</v>
      </c>
      <c r="G166" s="45">
        <v>144.12066154204518</v>
      </c>
      <c r="H166" s="45">
        <v>394.07174470067554</v>
      </c>
      <c r="I166" s="63">
        <v>5.8234334963894714</v>
      </c>
      <c r="J166" s="43" t="s">
        <v>73</v>
      </c>
      <c r="K166" s="64">
        <v>75.837409736780813</v>
      </c>
      <c r="L166" s="61"/>
      <c r="M166" s="41">
        <f t="shared" si="12"/>
        <v>0</v>
      </c>
      <c r="N166" s="41">
        <f>'Assets (1968 - 2007)'!J166-('Liabilities (1968 - 2007)'!C166+'Liabilities (1968 - 2007)'!D166+'Liabilities (1968 - 2007)'!H166+'Liabilities (1968 - 2007)'!I166+'Liabilities (1968 - 2007)'!K166)</f>
        <v>0</v>
      </c>
    </row>
    <row r="167" spans="2:14" ht="15" customHeight="1">
      <c r="B167" s="42" t="s">
        <v>75</v>
      </c>
      <c r="C167" s="45">
        <v>425.15956207780101</v>
      </c>
      <c r="D167" s="45">
        <v>6.8996040065222459</v>
      </c>
      <c r="E167" s="63">
        <v>210.87351502445841</v>
      </c>
      <c r="F167" s="63">
        <v>38.50221290472863</v>
      </c>
      <c r="G167" s="45">
        <v>142.63219194036805</v>
      </c>
      <c r="H167" s="45">
        <v>392.00791986955505</v>
      </c>
      <c r="I167" s="63">
        <v>5.8234334963894714</v>
      </c>
      <c r="J167" s="43" t="s">
        <v>73</v>
      </c>
      <c r="K167" s="64">
        <v>60.573025856044723</v>
      </c>
      <c r="L167" s="61"/>
      <c r="M167" s="41">
        <f t="shared" si="12"/>
        <v>0</v>
      </c>
      <c r="N167" s="41">
        <f>'Assets (1968 - 2007)'!J167-('Liabilities (1968 - 2007)'!C167+'Liabilities (1968 - 2007)'!D167+'Liabilities (1968 - 2007)'!H167+'Liabilities (1968 - 2007)'!I167+'Liabilities (1968 - 2007)'!K167)</f>
        <v>0</v>
      </c>
    </row>
    <row r="168" spans="2:14" ht="15" customHeight="1">
      <c r="B168" s="42" t="s">
        <v>22</v>
      </c>
      <c r="C168" s="45">
        <v>429.37339855578853</v>
      </c>
      <c r="D168" s="45">
        <v>6.8996040065222459</v>
      </c>
      <c r="E168" s="63">
        <v>199.13813184253434</v>
      </c>
      <c r="F168" s="63">
        <v>47.09760074539949</v>
      </c>
      <c r="G168" s="45">
        <v>134.78220358723505</v>
      </c>
      <c r="H168" s="45">
        <v>381.01793617516887</v>
      </c>
      <c r="I168" s="63">
        <v>5.8234334963894714</v>
      </c>
      <c r="J168" s="43" t="s">
        <v>73</v>
      </c>
      <c r="K168" s="64">
        <v>53.876077335196833</v>
      </c>
      <c r="L168" s="61"/>
      <c r="M168" s="41">
        <f t="shared" si="12"/>
        <v>0</v>
      </c>
      <c r="N168" s="41">
        <f>'Assets (1968 - 2007)'!J168-('Liabilities (1968 - 2007)'!C168+'Liabilities (1968 - 2007)'!D168+'Liabilities (1968 - 2007)'!H168+'Liabilities (1968 - 2007)'!I168+'Liabilities (1968 - 2007)'!K168)</f>
        <v>0</v>
      </c>
    </row>
    <row r="169" spans="2:14" ht="15" customHeight="1">
      <c r="B169" s="42" t="s">
        <v>76</v>
      </c>
      <c r="C169" s="45">
        <v>439.69718145818774</v>
      </c>
      <c r="D169" s="45">
        <v>6.8996040065222459</v>
      </c>
      <c r="E169" s="63">
        <v>187.21639878872583</v>
      </c>
      <c r="F169" s="63">
        <v>56.820405310971346</v>
      </c>
      <c r="G169" s="45">
        <v>130.44025157232704</v>
      </c>
      <c r="H169" s="45">
        <v>374.47705567202422</v>
      </c>
      <c r="I169" s="63">
        <v>5.8234334963894714</v>
      </c>
      <c r="J169" s="43" t="s">
        <v>73</v>
      </c>
      <c r="K169" s="64">
        <v>61.698113207547166</v>
      </c>
      <c r="L169" s="61"/>
      <c r="M169" s="41">
        <f t="shared" si="12"/>
        <v>0</v>
      </c>
      <c r="N169" s="41">
        <f>'Assets (1968 - 2007)'!J169-('Liabilities (1968 - 2007)'!C169+'Liabilities (1968 - 2007)'!D169+'Liabilities (1968 - 2007)'!H169+'Liabilities (1968 - 2007)'!I169+'Liabilities (1968 - 2007)'!K169)</f>
        <v>0</v>
      </c>
    </row>
    <row r="170" spans="2:14" ht="15" customHeight="1">
      <c r="B170" s="42" t="s">
        <v>77</v>
      </c>
      <c r="C170" s="45">
        <v>452.69974376892611</v>
      </c>
      <c r="D170" s="45">
        <v>6.8996040065222459</v>
      </c>
      <c r="E170" s="63">
        <v>195.34591194968553</v>
      </c>
      <c r="F170" s="63">
        <v>51.761006289308177</v>
      </c>
      <c r="G170" s="45">
        <v>128.55345911949686</v>
      </c>
      <c r="H170" s="45">
        <v>375.66037735849051</v>
      </c>
      <c r="I170" s="63">
        <v>5.8234334963894714</v>
      </c>
      <c r="J170" s="43" t="s">
        <v>73</v>
      </c>
      <c r="K170" s="64">
        <v>101.96599114838108</v>
      </c>
      <c r="L170" s="61"/>
      <c r="M170" s="41">
        <f t="shared" si="12"/>
        <v>0</v>
      </c>
      <c r="N170" s="41">
        <f>'Assets (1968 - 2007)'!J170-('Liabilities (1968 - 2007)'!C170+'Liabilities (1968 - 2007)'!D170+'Liabilities (1968 - 2007)'!H170+'Liabilities (1968 - 2007)'!I170+'Liabilities (1968 - 2007)'!K170)</f>
        <v>0</v>
      </c>
    </row>
    <row r="171" spans="2:14" ht="15" customHeight="1">
      <c r="B171" s="42" t="s">
        <v>78</v>
      </c>
      <c r="C171" s="45">
        <v>462.16864663405539</v>
      </c>
      <c r="D171" s="45">
        <v>6.8996040065222459</v>
      </c>
      <c r="E171" s="63">
        <v>202.14535290006989</v>
      </c>
      <c r="F171" s="63">
        <v>52.59958071278826</v>
      </c>
      <c r="G171" s="45">
        <v>130.63591893780574</v>
      </c>
      <c r="H171" s="45">
        <v>385.3808525506638</v>
      </c>
      <c r="I171" s="63">
        <v>5.8234334963894714</v>
      </c>
      <c r="J171" s="43" t="s">
        <v>73</v>
      </c>
      <c r="K171" s="64">
        <v>109.44095038434661</v>
      </c>
      <c r="L171" s="61"/>
      <c r="M171" s="41">
        <f t="shared" si="12"/>
        <v>0</v>
      </c>
      <c r="N171" s="41">
        <f>'Assets (1968 - 2007)'!J171-('Liabilities (1968 - 2007)'!C171+'Liabilities (1968 - 2007)'!D171+'Liabilities (1968 - 2007)'!H171+'Liabilities (1968 - 2007)'!I171+'Liabilities (1968 - 2007)'!K171)</f>
        <v>0</v>
      </c>
    </row>
    <row r="172" spans="2:14" ht="15" customHeight="1">
      <c r="B172" s="42" t="s">
        <v>17</v>
      </c>
      <c r="C172" s="45">
        <v>470.13743303051479</v>
      </c>
      <c r="D172" s="45">
        <v>6.8996040065222459</v>
      </c>
      <c r="E172" s="63">
        <v>161.10645236431398</v>
      </c>
      <c r="F172" s="63">
        <v>53.146983461448869</v>
      </c>
      <c r="G172" s="45">
        <v>127.51688795713953</v>
      </c>
      <c r="H172" s="45">
        <v>341.77032378290238</v>
      </c>
      <c r="I172" s="63">
        <v>5.8234334963894714</v>
      </c>
      <c r="J172" s="43" t="s">
        <v>73</v>
      </c>
      <c r="K172" s="64">
        <v>65.816445376193798</v>
      </c>
      <c r="L172" s="61"/>
      <c r="M172" s="41">
        <f t="shared" si="12"/>
        <v>0</v>
      </c>
      <c r="N172" s="41">
        <f>'Assets (1968 - 2007)'!J172-('Liabilities (1968 - 2007)'!C172+'Liabilities (1968 - 2007)'!D172+'Liabilities (1968 - 2007)'!H172+'Liabilities (1968 - 2007)'!I172+'Liabilities (1968 - 2007)'!K172)</f>
        <v>0</v>
      </c>
    </row>
    <row r="173" spans="2:14" ht="15" customHeight="1">
      <c r="B173" s="42" t="s">
        <v>18</v>
      </c>
      <c r="C173" s="45">
        <v>475.38551129746094</v>
      </c>
      <c r="D173" s="45">
        <v>6.8996040065222459</v>
      </c>
      <c r="E173" s="63">
        <v>173.17027719543441</v>
      </c>
      <c r="F173" s="63">
        <v>60.0791986955509</v>
      </c>
      <c r="G173" s="45">
        <v>128.66526904262753</v>
      </c>
      <c r="H173" s="45">
        <v>361.91474493361284</v>
      </c>
      <c r="I173" s="63">
        <v>5.8234334963894714</v>
      </c>
      <c r="J173" s="43" t="s">
        <v>73</v>
      </c>
      <c r="K173" s="64">
        <v>70.992313067784764</v>
      </c>
      <c r="L173" s="61"/>
      <c r="M173" s="41">
        <f t="shared" si="12"/>
        <v>0</v>
      </c>
      <c r="N173" s="41">
        <f>'Assets (1968 - 2007)'!J173-('Liabilities (1968 - 2007)'!C173+'Liabilities (1968 - 2007)'!D173+'Liabilities (1968 - 2007)'!H173+'Liabilities (1968 - 2007)'!I173+'Liabilities (1968 - 2007)'!K173)</f>
        <v>0</v>
      </c>
    </row>
    <row r="174" spans="2:14" ht="15" customHeight="1">
      <c r="B174" s="42" t="s">
        <v>7</v>
      </c>
      <c r="C174" s="45">
        <v>477.4912648497554</v>
      </c>
      <c r="D174" s="45">
        <v>6.8996040065222459</v>
      </c>
      <c r="E174" s="63">
        <v>182.98625669694852</v>
      </c>
      <c r="F174" s="63">
        <v>71.020265548567437</v>
      </c>
      <c r="G174" s="45">
        <v>125.62077801071511</v>
      </c>
      <c r="H174" s="45">
        <v>379.62730025623102</v>
      </c>
      <c r="I174" s="63">
        <v>5.8234334963894714</v>
      </c>
      <c r="J174" s="43" t="s">
        <v>73</v>
      </c>
      <c r="K174" s="64">
        <v>99.371069182389931</v>
      </c>
      <c r="L174" s="61"/>
      <c r="M174" s="41">
        <f t="shared" si="12"/>
        <v>0</v>
      </c>
      <c r="N174" s="41">
        <f>'Assets (1968 - 2007)'!J174-('Liabilities (1968 - 2007)'!C174+'Liabilities (1968 - 2007)'!D174+'Liabilities (1968 - 2007)'!H174+'Liabilities (1968 - 2007)'!I174+'Liabilities (1968 - 2007)'!K174)</f>
        <v>0</v>
      </c>
    </row>
    <row r="175" spans="2:14" ht="15" customHeight="1">
      <c r="B175" s="42" t="s">
        <v>6</v>
      </c>
      <c r="C175" s="45">
        <v>478.86326578150477</v>
      </c>
      <c r="D175" s="45">
        <v>6.8996040065222459</v>
      </c>
      <c r="E175" s="63">
        <v>158.79105520614954</v>
      </c>
      <c r="F175" s="63">
        <v>66.377824365245743</v>
      </c>
      <c r="G175" s="45">
        <v>125.81411600279525</v>
      </c>
      <c r="H175" s="45">
        <v>350.98299557419051</v>
      </c>
      <c r="I175" s="63">
        <v>5.8234334963894714</v>
      </c>
      <c r="J175" s="43" t="s">
        <v>73</v>
      </c>
      <c r="K175" s="64">
        <f>((34355+30)/1000)/0.4293</f>
        <v>80.095504309340782</v>
      </c>
      <c r="L175" s="61"/>
      <c r="M175" s="41">
        <f t="shared" si="12"/>
        <v>0</v>
      </c>
      <c r="N175" s="41">
        <f>'Assets (1968 - 2007)'!J175-('Liabilities (1968 - 2007)'!C175+'Liabilities (1968 - 2007)'!D175+'Liabilities (1968 - 2007)'!H175+'Liabilities (1968 - 2007)'!I175+'Liabilities (1968 - 2007)'!K175)</f>
        <v>0</v>
      </c>
    </row>
    <row r="176" spans="2:14" ht="15" customHeight="1">
      <c r="B176" s="42" t="s">
        <v>5</v>
      </c>
      <c r="C176" s="45">
        <v>491.41625902632194</v>
      </c>
      <c r="D176" s="45">
        <v>14.765897973445144</v>
      </c>
      <c r="E176" s="63">
        <v>167.17912881434893</v>
      </c>
      <c r="F176" s="63">
        <v>50.787328208711855</v>
      </c>
      <c r="G176" s="45">
        <v>130.30048916841369</v>
      </c>
      <c r="H176" s="45">
        <v>348.26694619147446</v>
      </c>
      <c r="I176" s="63">
        <v>5.8234334963894714</v>
      </c>
      <c r="J176" s="43" t="s">
        <v>73</v>
      </c>
      <c r="K176" s="64">
        <v>105.70230607966457</v>
      </c>
      <c r="L176" s="61"/>
      <c r="M176" s="41">
        <f t="shared" si="12"/>
        <v>0</v>
      </c>
      <c r="N176" s="41">
        <f>'Assets (1968 - 2007)'!J176-('Liabilities (1968 - 2007)'!C176+'Liabilities (1968 - 2007)'!D176+'Liabilities (1968 - 2007)'!H176+'Liabilities (1968 - 2007)'!I176+'Liabilities (1968 - 2007)'!K176)</f>
        <v>0</v>
      </c>
    </row>
    <row r="177" spans="2:14" ht="15" customHeight="1">
      <c r="B177" s="36">
        <v>1981</v>
      </c>
      <c r="C177" s="59"/>
      <c r="D177" s="59"/>
      <c r="E177" s="59"/>
      <c r="F177" s="59"/>
      <c r="G177" s="59"/>
      <c r="H177" s="59"/>
      <c r="I177" s="59"/>
      <c r="J177" s="65"/>
      <c r="K177" s="64"/>
      <c r="L177" s="61"/>
    </row>
    <row r="178" spans="2:14" ht="15" customHeight="1">
      <c r="B178" s="42" t="s">
        <v>72</v>
      </c>
      <c r="C178" s="45">
        <v>487.69159096203123</v>
      </c>
      <c r="D178" s="45">
        <v>14.765897973445144</v>
      </c>
      <c r="E178" s="63">
        <v>168.46494293035173</v>
      </c>
      <c r="F178" s="63">
        <v>56.163522012578618</v>
      </c>
      <c r="G178" s="45">
        <v>132.43652457488935</v>
      </c>
      <c r="H178" s="45">
        <v>357.0649895178197</v>
      </c>
      <c r="I178" s="63">
        <v>5.8234334963894714</v>
      </c>
      <c r="J178" s="43" t="s">
        <v>73</v>
      </c>
      <c r="K178" s="64">
        <v>139.12415560214302</v>
      </c>
      <c r="L178" s="61"/>
      <c r="M178" s="41">
        <f t="shared" ref="M178:M189" si="13">H178-(E178+F178+G178)</f>
        <v>0</v>
      </c>
      <c r="N178" s="41">
        <f>'Assets (1968 - 2007)'!J178-('Liabilities (1968 - 2007)'!C178+'Liabilities (1968 - 2007)'!D178+'Liabilities (1968 - 2007)'!H178+'Liabilities (1968 - 2007)'!I178+'Liabilities (1968 - 2007)'!K178)</f>
        <v>0</v>
      </c>
    </row>
    <row r="179" spans="2:14" ht="15" customHeight="1">
      <c r="B179" s="42" t="s">
        <v>74</v>
      </c>
      <c r="C179" s="45">
        <v>494.77987421383642</v>
      </c>
      <c r="D179" s="45">
        <v>14.765897973445144</v>
      </c>
      <c r="E179" s="63">
        <v>159.63661774982529</v>
      </c>
      <c r="F179" s="63">
        <v>37.332867458653624</v>
      </c>
      <c r="G179" s="45">
        <v>133.98089913813183</v>
      </c>
      <c r="H179" s="45">
        <v>330.95038434661075</v>
      </c>
      <c r="I179" s="63">
        <v>5.8234334963894714</v>
      </c>
      <c r="J179" s="43" t="s">
        <v>73</v>
      </c>
      <c r="K179" s="64">
        <v>111.53738644304683</v>
      </c>
      <c r="L179" s="61"/>
      <c r="M179" s="41">
        <f t="shared" si="13"/>
        <v>0</v>
      </c>
      <c r="N179" s="41">
        <f>'Assets (1968 - 2007)'!J179-('Liabilities (1968 - 2007)'!C179+'Liabilities (1968 - 2007)'!D179+'Liabilities (1968 - 2007)'!H179+'Liabilities (1968 - 2007)'!I179+'Liabilities (1968 - 2007)'!K179)</f>
        <v>0</v>
      </c>
    </row>
    <row r="180" spans="2:14" ht="15" customHeight="1">
      <c r="B180" s="42" t="s">
        <v>75</v>
      </c>
      <c r="C180" s="45">
        <v>497.90589331469835</v>
      </c>
      <c r="D180" s="45">
        <v>14.765897973445144</v>
      </c>
      <c r="E180" s="63">
        <v>168.52317726531561</v>
      </c>
      <c r="F180" s="63">
        <v>31.134404845096668</v>
      </c>
      <c r="G180" s="45">
        <v>135.00349406009784</v>
      </c>
      <c r="H180" s="45">
        <v>334.66107617051011</v>
      </c>
      <c r="I180" s="63">
        <v>5.8234334963894714</v>
      </c>
      <c r="J180" s="43" t="s">
        <v>73</v>
      </c>
      <c r="K180" s="64">
        <v>149.18704868390404</v>
      </c>
      <c r="L180" s="61"/>
      <c r="M180" s="41">
        <f t="shared" si="13"/>
        <v>0</v>
      </c>
      <c r="N180" s="41">
        <f>'Assets (1968 - 2007)'!J180-('Liabilities (1968 - 2007)'!C180+'Liabilities (1968 - 2007)'!D180+'Liabilities (1968 - 2007)'!H180+'Liabilities (1968 - 2007)'!I180+'Liabilities (1968 - 2007)'!K180)</f>
        <v>0</v>
      </c>
    </row>
    <row r="181" spans="2:14" ht="15" customHeight="1">
      <c r="B181" s="42" t="s">
        <v>22</v>
      </c>
      <c r="C181" s="45">
        <v>502.89075238760768</v>
      </c>
      <c r="D181" s="45">
        <v>14.765897973445144</v>
      </c>
      <c r="E181" s="63">
        <v>172.76263685068716</v>
      </c>
      <c r="F181" s="63">
        <v>30.326112275797808</v>
      </c>
      <c r="G181" s="45">
        <v>136.8017703237829</v>
      </c>
      <c r="H181" s="45">
        <v>339.89051945026785</v>
      </c>
      <c r="I181" s="63">
        <v>5.8234334963894714</v>
      </c>
      <c r="J181" s="43" t="s">
        <v>73</v>
      </c>
      <c r="K181" s="64">
        <v>161.57465641742371</v>
      </c>
      <c r="L181" s="61"/>
      <c r="M181" s="41">
        <f t="shared" si="13"/>
        <v>0</v>
      </c>
      <c r="N181" s="41">
        <f>'Assets (1968 - 2007)'!J181-('Liabilities (1968 - 2007)'!C181+'Liabilities (1968 - 2007)'!D181+'Liabilities (1968 - 2007)'!H181+'Liabilities (1968 - 2007)'!I181+'Liabilities (1968 - 2007)'!K181)</f>
        <v>2.3293733986520238E-3</v>
      </c>
    </row>
    <row r="182" spans="2:14" ht="15" customHeight="1">
      <c r="B182" s="42" t="s">
        <v>76</v>
      </c>
      <c r="C182" s="45">
        <v>509.86489634288375</v>
      </c>
      <c r="D182" s="45">
        <v>15.182855811786629</v>
      </c>
      <c r="E182" s="63">
        <v>142.43186582809224</v>
      </c>
      <c r="F182" s="63">
        <v>35.387840670859539</v>
      </c>
      <c r="G182" s="45">
        <v>135.05008152806894</v>
      </c>
      <c r="H182" s="45">
        <v>312.86978802702072</v>
      </c>
      <c r="I182" s="63">
        <v>5.8234334963894714</v>
      </c>
      <c r="J182" s="43" t="s">
        <v>73</v>
      </c>
      <c r="K182" s="64">
        <v>98.683904029815977</v>
      </c>
      <c r="L182" s="61"/>
      <c r="M182" s="41">
        <f t="shared" si="13"/>
        <v>0</v>
      </c>
      <c r="N182" s="41">
        <f>'Assets (1968 - 2007)'!J182-('Liabilities (1968 - 2007)'!C182+'Liabilities (1968 - 2007)'!D182+'Liabilities (1968 - 2007)'!H182+'Liabilities (1968 - 2007)'!I182+'Liabilities (1968 - 2007)'!K182)</f>
        <v>0</v>
      </c>
    </row>
    <row r="183" spans="2:14" ht="15" customHeight="1">
      <c r="B183" s="42" t="s">
        <v>77</v>
      </c>
      <c r="C183" s="45">
        <v>524.27672955974845</v>
      </c>
      <c r="D183" s="45">
        <v>10.200326112275796</v>
      </c>
      <c r="E183" s="63">
        <v>156.85301653855115</v>
      </c>
      <c r="F183" s="63">
        <v>23.363615187514558</v>
      </c>
      <c r="G183" s="45">
        <v>136.36151875145586</v>
      </c>
      <c r="H183" s="45">
        <v>316.57815047752155</v>
      </c>
      <c r="I183" s="63">
        <v>5.8234334963894714</v>
      </c>
      <c r="J183" s="43" t="s">
        <v>73</v>
      </c>
      <c r="K183" s="64">
        <v>134.85674353598881</v>
      </c>
      <c r="L183" s="61"/>
      <c r="M183" s="41">
        <f t="shared" si="13"/>
        <v>0</v>
      </c>
      <c r="N183" s="41">
        <f>'Assets (1968 - 2007)'!J183-('Liabilities (1968 - 2007)'!C183+'Liabilities (1968 - 2007)'!D183+'Liabilities (1968 - 2007)'!H183+'Liabilities (1968 - 2007)'!I183+'Liabilities (1968 - 2007)'!K183)</f>
        <v>0</v>
      </c>
    </row>
    <row r="184" spans="2:14" ht="15" customHeight="1">
      <c r="B184" s="42" t="s">
        <v>78</v>
      </c>
      <c r="C184" s="45">
        <v>530.55439086885622</v>
      </c>
      <c r="D184" s="45">
        <v>10.200326112275796</v>
      </c>
      <c r="E184" s="63">
        <v>164.64942930351734</v>
      </c>
      <c r="F184" s="63">
        <v>55.136268343815516</v>
      </c>
      <c r="G184" s="45">
        <v>135.98416026088981</v>
      </c>
      <c r="H184" s="45">
        <v>355.76985790822266</v>
      </c>
      <c r="I184" s="63">
        <v>5.8234334963894714</v>
      </c>
      <c r="J184" s="43" t="s">
        <v>73</v>
      </c>
      <c r="K184" s="64">
        <v>137.849988353133</v>
      </c>
      <c r="L184" s="61"/>
      <c r="M184" s="41">
        <f t="shared" si="13"/>
        <v>0</v>
      </c>
      <c r="N184" s="41">
        <f>'Assets (1968 - 2007)'!J184-('Liabilities (1968 - 2007)'!C184+'Liabilities (1968 - 2007)'!D184+'Liabilities (1968 - 2007)'!H184+'Liabilities (1968 - 2007)'!I184+'Liabilities (1968 - 2007)'!K184)</f>
        <v>0</v>
      </c>
    </row>
    <row r="185" spans="2:14" ht="15" customHeight="1">
      <c r="B185" s="42" t="s">
        <v>17</v>
      </c>
      <c r="C185" s="45">
        <v>537.78010715117637</v>
      </c>
      <c r="D185" s="45">
        <v>8.7118565105986487</v>
      </c>
      <c r="E185" s="63">
        <v>182.8115536920568</v>
      </c>
      <c r="F185" s="63">
        <v>50.587002096436052</v>
      </c>
      <c r="G185" s="45">
        <v>134.78220358723505</v>
      </c>
      <c r="H185" s="45">
        <v>368.18075937572792</v>
      </c>
      <c r="I185" s="63">
        <v>5.8234334963894714</v>
      </c>
      <c r="J185" s="43" t="s">
        <v>73</v>
      </c>
      <c r="K185" s="64">
        <v>143.17260656883298</v>
      </c>
      <c r="L185" s="61"/>
      <c r="M185" s="41">
        <f t="shared" si="13"/>
        <v>0</v>
      </c>
      <c r="N185" s="41">
        <f>'Assets (1968 - 2007)'!J185-('Liabilities (1968 - 2007)'!C185+'Liabilities (1968 - 2007)'!D185+'Liabilities (1968 - 2007)'!H185+'Liabilities (1968 - 2007)'!I185+'Liabilities (1968 - 2007)'!K185)</f>
        <v>0</v>
      </c>
    </row>
    <row r="186" spans="2:14" ht="15" customHeight="1">
      <c r="B186" s="42" t="s">
        <v>18</v>
      </c>
      <c r="C186" s="45">
        <v>543.57092941998599</v>
      </c>
      <c r="D186" s="45">
        <v>8.7118565105986487</v>
      </c>
      <c r="E186" s="63">
        <v>191.11576985790822</v>
      </c>
      <c r="F186" s="63">
        <v>58.788725832750984</v>
      </c>
      <c r="G186" s="45">
        <v>136.50826927556488</v>
      </c>
      <c r="H186" s="45">
        <v>386.41276496622407</v>
      </c>
      <c r="I186" s="63">
        <v>5.8234334963894714</v>
      </c>
      <c r="J186" s="43" t="s">
        <v>73</v>
      </c>
      <c r="K186" s="64">
        <v>170.49848590729093</v>
      </c>
      <c r="L186" s="61"/>
      <c r="M186" s="41">
        <f t="shared" si="13"/>
        <v>0</v>
      </c>
      <c r="N186" s="41">
        <f>'Assets (1968 - 2007)'!J186-('Liabilities (1968 - 2007)'!C186+'Liabilities (1968 - 2007)'!D186+'Liabilities (1968 - 2007)'!H186+'Liabilities (1968 - 2007)'!I186+'Liabilities (1968 - 2007)'!K186)</f>
        <v>0</v>
      </c>
    </row>
    <row r="187" spans="2:14" ht="15" customHeight="1">
      <c r="B187" s="42" t="s">
        <v>7</v>
      </c>
      <c r="C187" s="45">
        <v>544.08106219426975</v>
      </c>
      <c r="D187" s="45">
        <v>8.6675984160260882</v>
      </c>
      <c r="E187" s="63">
        <v>201.70044258094572</v>
      </c>
      <c r="F187" s="63">
        <v>83.69904495690659</v>
      </c>
      <c r="G187" s="45">
        <v>158.54414162590263</v>
      </c>
      <c r="H187" s="45">
        <v>443.94362916375496</v>
      </c>
      <c r="I187" s="63">
        <v>5.8234334963894714</v>
      </c>
      <c r="J187" s="43" t="s">
        <v>73</v>
      </c>
      <c r="K187" s="64">
        <v>161.43023526671325</v>
      </c>
      <c r="L187" s="61"/>
      <c r="M187" s="41">
        <f t="shared" si="13"/>
        <v>0</v>
      </c>
      <c r="N187" s="41">
        <f>'Assets (1968 - 2007)'!J187-('Liabilities (1968 - 2007)'!C187+'Liabilities (1968 - 2007)'!D187+'Liabilities (1968 - 2007)'!H187+'Liabilities (1968 - 2007)'!I187+'Liabilities (1968 - 2007)'!K187)</f>
        <v>0</v>
      </c>
    </row>
    <row r="188" spans="2:14" ht="15" customHeight="1">
      <c r="B188" s="42" t="s">
        <v>6</v>
      </c>
      <c r="C188" s="45">
        <v>547.35849056603774</v>
      </c>
      <c r="D188" s="45">
        <v>6.5478686233403209</v>
      </c>
      <c r="E188" s="63">
        <v>203.31702771954346</v>
      </c>
      <c r="F188" s="63">
        <v>77.251339389704171</v>
      </c>
      <c r="G188" s="45">
        <v>152.65315630095506</v>
      </c>
      <c r="H188" s="45">
        <v>433.22152341020262</v>
      </c>
      <c r="I188" s="63">
        <v>5.8234334963894714</v>
      </c>
      <c r="J188" s="43" t="s">
        <v>73</v>
      </c>
      <c r="K188" s="64">
        <v>151.15769857908222</v>
      </c>
      <c r="L188" s="61"/>
      <c r="M188" s="41">
        <f t="shared" si="13"/>
        <v>0</v>
      </c>
      <c r="N188" s="41">
        <f>'Assets (1968 - 2007)'!J188-('Liabilities (1968 - 2007)'!C188+'Liabilities (1968 - 2007)'!D188+'Liabilities (1968 - 2007)'!H188+'Liabilities (1968 - 2007)'!I188+'Liabilities (1968 - 2007)'!K188)</f>
        <v>0</v>
      </c>
    </row>
    <row r="189" spans="2:14" ht="15" customHeight="1">
      <c r="B189" s="42" t="s">
        <v>5</v>
      </c>
      <c r="C189" s="45">
        <v>570.38900535755874</v>
      </c>
      <c r="D189" s="45">
        <v>6.4640111809923129</v>
      </c>
      <c r="E189" s="63">
        <v>165.99813650128115</v>
      </c>
      <c r="F189" s="63">
        <v>64.027486606102954</v>
      </c>
      <c r="G189" s="45">
        <v>156.97880270207315</v>
      </c>
      <c r="H189" s="45">
        <v>387.00442580945725</v>
      </c>
      <c r="I189" s="63">
        <v>5.8234334963894714</v>
      </c>
      <c r="J189" s="43" t="s">
        <v>73</v>
      </c>
      <c r="K189" s="64">
        <v>154.91730724435126</v>
      </c>
      <c r="L189" s="61"/>
      <c r="M189" s="41">
        <f t="shared" si="13"/>
        <v>0</v>
      </c>
      <c r="N189" s="41">
        <f>'Assets (1968 - 2007)'!J189-('Liabilities (1968 - 2007)'!C189+'Liabilities (1968 - 2007)'!D189+'Liabilities (1968 - 2007)'!H189+'Liabilities (1968 - 2007)'!I189+'Liabilities (1968 - 2007)'!K189)</f>
        <v>0</v>
      </c>
    </row>
    <row r="190" spans="2:14" ht="15" customHeight="1">
      <c r="B190" s="36">
        <v>1982</v>
      </c>
      <c r="C190" s="59"/>
      <c r="D190" s="59"/>
      <c r="E190" s="59"/>
      <c r="F190" s="59"/>
      <c r="G190" s="59"/>
      <c r="H190" s="59"/>
      <c r="I190" s="59"/>
      <c r="J190" s="65"/>
      <c r="K190" s="64"/>
      <c r="L190" s="61"/>
    </row>
    <row r="191" spans="2:14" ht="15" customHeight="1">
      <c r="B191" s="42" t="s">
        <v>72</v>
      </c>
      <c r="C191" s="45">
        <v>561.55136268343813</v>
      </c>
      <c r="D191" s="45">
        <v>6.4640111809923129</v>
      </c>
      <c r="E191" s="63">
        <v>165.96552527370136</v>
      </c>
      <c r="F191" s="63">
        <v>67.430701141392959</v>
      </c>
      <c r="G191" s="45">
        <v>157.5704635453063</v>
      </c>
      <c r="H191" s="45">
        <v>390.96668996040069</v>
      </c>
      <c r="I191" s="63">
        <v>5.8234334963894714</v>
      </c>
      <c r="J191" s="43" t="s">
        <v>73</v>
      </c>
      <c r="K191" s="64">
        <v>176.05637083624504</v>
      </c>
      <c r="L191" s="61"/>
      <c r="M191" s="41">
        <f t="shared" ref="M191:M202" si="14">H191-(E191+F191+G191)</f>
        <v>0</v>
      </c>
      <c r="N191" s="41">
        <f>'Assets (1968 - 2007)'!J191-('Liabilities (1968 - 2007)'!C191+'Liabilities (1968 - 2007)'!D191+'Liabilities (1968 - 2007)'!H191+'Liabilities (1968 - 2007)'!I191+'Liabilities (1968 - 2007)'!K191)</f>
        <v>0</v>
      </c>
    </row>
    <row r="192" spans="2:14" ht="15" customHeight="1">
      <c r="B192" s="42" t="s">
        <v>74</v>
      </c>
      <c r="C192" s="45">
        <v>567.10924761239221</v>
      </c>
      <c r="D192" s="45">
        <v>6.4640111809923129</v>
      </c>
      <c r="E192" s="63">
        <v>153.21453529000701</v>
      </c>
      <c r="F192" s="63">
        <v>89.969718145818774</v>
      </c>
      <c r="G192" s="45">
        <v>190.48450966689961</v>
      </c>
      <c r="H192" s="45">
        <v>433.66876310272539</v>
      </c>
      <c r="I192" s="63">
        <v>5.8234334963894714</v>
      </c>
      <c r="J192" s="43" t="s">
        <v>73</v>
      </c>
      <c r="K192" s="64">
        <v>119.54111344048451</v>
      </c>
      <c r="L192" s="61"/>
      <c r="M192" s="41">
        <f t="shared" si="14"/>
        <v>0</v>
      </c>
      <c r="N192" s="41">
        <f>'Assets (1968 - 2007)'!J192-('Liabilities (1968 - 2007)'!C192+'Liabilities (1968 - 2007)'!D192+'Liabilities (1968 - 2007)'!H192+'Liabilities (1968 - 2007)'!I192+'Liabilities (1968 - 2007)'!K192)</f>
        <v>0</v>
      </c>
    </row>
    <row r="193" spans="2:14" ht="15" customHeight="1">
      <c r="B193" s="42" t="s">
        <v>75</v>
      </c>
      <c r="C193" s="45">
        <v>570.99464244118326</v>
      </c>
      <c r="D193" s="45">
        <v>5.0663871418588391</v>
      </c>
      <c r="E193" s="63">
        <v>159.00535755881666</v>
      </c>
      <c r="F193" s="63">
        <v>78.602375960866524</v>
      </c>
      <c r="G193" s="45">
        <v>191.0482180293501</v>
      </c>
      <c r="H193" s="45">
        <v>428.65595154903326</v>
      </c>
      <c r="I193" s="63">
        <v>5.8234334963894714</v>
      </c>
      <c r="J193" s="43" t="s">
        <v>73</v>
      </c>
      <c r="K193" s="64">
        <v>142.47612392266478</v>
      </c>
      <c r="L193" s="61"/>
      <c r="M193" s="41">
        <f t="shared" si="14"/>
        <v>0</v>
      </c>
      <c r="N193" s="41">
        <f>'Assets (1968 - 2007)'!J193-('Liabilities (1968 - 2007)'!C193+'Liabilities (1968 - 2007)'!D193+'Liabilities (1968 - 2007)'!H193+'Liabilities (1968 - 2007)'!I193+'Liabilities (1968 - 2007)'!K193)</f>
        <v>0</v>
      </c>
    </row>
    <row r="194" spans="2:14" ht="15" customHeight="1">
      <c r="B194" s="42" t="s">
        <v>22</v>
      </c>
      <c r="C194" s="45">
        <v>569.45492662473794</v>
      </c>
      <c r="D194" s="45">
        <v>5.0663871418588391</v>
      </c>
      <c r="E194" s="63">
        <v>149.10319124155603</v>
      </c>
      <c r="F194" s="63">
        <v>75.306312601910079</v>
      </c>
      <c r="G194" s="45">
        <v>187.49592359655253</v>
      </c>
      <c r="H194" s="45">
        <v>411.90542744001857</v>
      </c>
      <c r="I194" s="63">
        <v>5.8234334963894714</v>
      </c>
      <c r="J194" s="43" t="s">
        <v>73</v>
      </c>
      <c r="K194" s="64">
        <v>104.99650593990216</v>
      </c>
      <c r="L194" s="61"/>
      <c r="M194" s="41">
        <f t="shared" si="14"/>
        <v>0</v>
      </c>
      <c r="N194" s="41">
        <f>'Assets (1968 - 2007)'!J194-('Liabilities (1968 - 2007)'!C194+'Liabilities (1968 - 2007)'!D194+'Liabilities (1968 - 2007)'!H194+'Liabilities (1968 - 2007)'!I194+'Liabilities (1968 - 2007)'!K194)</f>
        <v>0</v>
      </c>
    </row>
    <row r="195" spans="2:14" ht="15" customHeight="1">
      <c r="B195" s="42" t="s">
        <v>76</v>
      </c>
      <c r="C195" s="45">
        <v>575.58583740973677</v>
      </c>
      <c r="D195" s="45">
        <v>4.0437922198928486</v>
      </c>
      <c r="E195" s="63">
        <v>156.57349173072441</v>
      </c>
      <c r="F195" s="63">
        <v>68.651292802236199</v>
      </c>
      <c r="G195" s="45">
        <v>178.12718378756114</v>
      </c>
      <c r="H195" s="45">
        <v>403.35196832052173</v>
      </c>
      <c r="I195" s="63">
        <v>5.8234334963894714</v>
      </c>
      <c r="J195" s="43" t="s">
        <v>73</v>
      </c>
      <c r="K195" s="64">
        <v>116.72955974842768</v>
      </c>
      <c r="L195" s="61"/>
      <c r="M195" s="41">
        <f t="shared" si="14"/>
        <v>0</v>
      </c>
      <c r="N195" s="41">
        <f>'Assets (1968 - 2007)'!J195-('Liabilities (1968 - 2007)'!C195+'Liabilities (1968 - 2007)'!D195+'Liabilities (1968 - 2007)'!H195+'Liabilities (1968 - 2007)'!I195+'Liabilities (1968 - 2007)'!K195)</f>
        <v>0</v>
      </c>
    </row>
    <row r="196" spans="2:14" ht="15" customHeight="1">
      <c r="B196" s="42" t="s">
        <v>77</v>
      </c>
      <c r="C196" s="45">
        <v>592.5343582576287</v>
      </c>
      <c r="D196" s="45">
        <v>4.0437922198928486</v>
      </c>
      <c r="E196" s="63">
        <v>160.83857442348008</v>
      </c>
      <c r="F196" s="63">
        <v>49.468902865129273</v>
      </c>
      <c r="G196" s="45">
        <v>178.79105520614954</v>
      </c>
      <c r="H196" s="45">
        <v>389.0985324947589</v>
      </c>
      <c r="I196" s="63">
        <v>5.8234334963894714</v>
      </c>
      <c r="J196" s="43" t="s">
        <v>73</v>
      </c>
      <c r="K196" s="64">
        <v>122.15699976706266</v>
      </c>
      <c r="L196" s="61"/>
      <c r="M196" s="41">
        <f t="shared" si="14"/>
        <v>0</v>
      </c>
      <c r="N196" s="41">
        <f>'Assets (1968 - 2007)'!J196-('Liabilities (1968 - 2007)'!C196+'Liabilities (1968 - 2007)'!D196+'Liabilities (1968 - 2007)'!H196+'Liabilities (1968 - 2007)'!I196+'Liabilities (1968 - 2007)'!K196)</f>
        <v>0</v>
      </c>
    </row>
    <row r="197" spans="2:14" ht="15" customHeight="1">
      <c r="B197" s="42" t="s">
        <v>78</v>
      </c>
      <c r="C197" s="45">
        <v>599.16375494991848</v>
      </c>
      <c r="D197" s="45">
        <v>4.4351269508502211</v>
      </c>
      <c r="E197" s="63">
        <v>163.53598881900768</v>
      </c>
      <c r="F197" s="63">
        <v>32.406242720708129</v>
      </c>
      <c r="G197" s="45">
        <v>193.1190309806662</v>
      </c>
      <c r="H197" s="45">
        <v>389.061262520382</v>
      </c>
      <c r="I197" s="63">
        <v>5.8234334963894714</v>
      </c>
      <c r="J197" s="43" t="s">
        <v>73</v>
      </c>
      <c r="K197" s="64">
        <v>123.14232471465176</v>
      </c>
      <c r="L197" s="61"/>
      <c r="M197" s="41">
        <f t="shared" si="14"/>
        <v>0</v>
      </c>
      <c r="N197" s="41">
        <f>'Assets (1968 - 2007)'!J197-('Liabilities (1968 - 2007)'!C197+'Liabilities (1968 - 2007)'!D197+'Liabilities (1968 - 2007)'!H197+'Liabilities (1968 - 2007)'!I197+'Liabilities (1968 - 2007)'!K197)</f>
        <v>0</v>
      </c>
    </row>
    <row r="198" spans="2:14" ht="15" customHeight="1">
      <c r="B198" s="42" t="s">
        <v>17</v>
      </c>
      <c r="C198" s="45">
        <v>602.7253668763102</v>
      </c>
      <c r="D198" s="45">
        <v>4.4351269508502211</v>
      </c>
      <c r="E198" s="63">
        <v>164.36291637549499</v>
      </c>
      <c r="F198" s="63">
        <v>43.414861402282789</v>
      </c>
      <c r="G198" s="45">
        <v>184.23480083857442</v>
      </c>
      <c r="H198" s="45">
        <v>392.01257861635219</v>
      </c>
      <c r="I198" s="63">
        <v>5.8234334963894714</v>
      </c>
      <c r="J198" s="43" t="s">
        <v>73</v>
      </c>
      <c r="K198" s="64">
        <v>145.88399720475192</v>
      </c>
      <c r="L198" s="61"/>
      <c r="M198" s="41">
        <f t="shared" si="14"/>
        <v>0</v>
      </c>
      <c r="N198" s="41">
        <f>'Assets (1968 - 2007)'!J198-('Liabilities (1968 - 2007)'!C198+'Liabilities (1968 - 2007)'!D198+'Liabilities (1968 - 2007)'!H198+'Liabilities (1968 - 2007)'!I198+'Liabilities (1968 - 2007)'!K198)</f>
        <v>0</v>
      </c>
    </row>
    <row r="199" spans="2:14" ht="15" customHeight="1">
      <c r="B199" s="42" t="s">
        <v>18</v>
      </c>
      <c r="C199" s="45">
        <v>606.77614721639873</v>
      </c>
      <c r="D199" s="45">
        <v>4.4351269508502211</v>
      </c>
      <c r="E199" s="63">
        <v>159.019333799208</v>
      </c>
      <c r="F199" s="63">
        <v>42.960633589564409</v>
      </c>
      <c r="G199" s="45">
        <v>184.7309573724668</v>
      </c>
      <c r="H199" s="45">
        <v>386.7109247612392</v>
      </c>
      <c r="I199" s="63">
        <v>5.8234334963894714</v>
      </c>
      <c r="J199" s="43" t="s">
        <v>73</v>
      </c>
      <c r="K199" s="64">
        <v>134.8777078965758</v>
      </c>
      <c r="L199" s="61"/>
      <c r="M199" s="41">
        <f t="shared" si="14"/>
        <v>0</v>
      </c>
      <c r="N199" s="41">
        <f>'Assets (1968 - 2007)'!J199-('Liabilities (1968 - 2007)'!C199+'Liabilities (1968 - 2007)'!D199+'Liabilities (1968 - 2007)'!H199+'Liabilities (1968 - 2007)'!I199+'Liabilities (1968 - 2007)'!K199)</f>
        <v>0</v>
      </c>
    </row>
    <row r="200" spans="2:14" ht="15" customHeight="1">
      <c r="B200" s="42" t="s">
        <v>7</v>
      </c>
      <c r="C200" s="45">
        <v>605.29233636151866</v>
      </c>
      <c r="D200" s="45">
        <v>4.4351269508502211</v>
      </c>
      <c r="E200" s="63">
        <v>175.02678779408339</v>
      </c>
      <c r="F200" s="63">
        <v>50.034940600978338</v>
      </c>
      <c r="G200" s="45">
        <v>185.35988819007687</v>
      </c>
      <c r="H200" s="45">
        <v>410.42161658513857</v>
      </c>
      <c r="I200" s="63">
        <v>5.8234334963894714</v>
      </c>
      <c r="J200" s="43" t="s">
        <v>73</v>
      </c>
      <c r="K200" s="64">
        <v>203.52667132541345</v>
      </c>
      <c r="L200" s="61"/>
      <c r="M200" s="41">
        <f t="shared" si="14"/>
        <v>0</v>
      </c>
      <c r="N200" s="41">
        <f>'Assets (1968 - 2007)'!J200-('Liabilities (1968 - 2007)'!C200+'Liabilities (1968 - 2007)'!D200+'Liabilities (1968 - 2007)'!H200+'Liabilities (1968 - 2007)'!I200+'Liabilities (1968 - 2007)'!K200)</f>
        <v>0</v>
      </c>
    </row>
    <row r="201" spans="2:14" ht="15" customHeight="1">
      <c r="B201" s="42" t="s">
        <v>6</v>
      </c>
      <c r="C201" s="45">
        <v>602.28278593058462</v>
      </c>
      <c r="D201" s="45">
        <v>4.4351269508502211</v>
      </c>
      <c r="E201" s="63">
        <v>179.55508968087582</v>
      </c>
      <c r="F201" s="63">
        <v>40.957372466806426</v>
      </c>
      <c r="G201" s="45">
        <v>193.69671558350802</v>
      </c>
      <c r="H201" s="45">
        <v>414.20917773119027</v>
      </c>
      <c r="I201" s="63">
        <v>5.8234334963894714</v>
      </c>
      <c r="J201" s="43" t="s">
        <v>73</v>
      </c>
      <c r="K201" s="64">
        <v>180.06056370836245</v>
      </c>
      <c r="L201" s="61"/>
      <c r="M201" s="41">
        <f t="shared" si="14"/>
        <v>0</v>
      </c>
      <c r="N201" s="41">
        <f>'Assets (1968 - 2007)'!J201-('Liabilities (1968 - 2007)'!C201+'Liabilities (1968 - 2007)'!D201+'Liabilities (1968 - 2007)'!H201+'Liabilities (1968 - 2007)'!I201+'Liabilities (1968 - 2007)'!K201)</f>
        <v>0</v>
      </c>
    </row>
    <row r="202" spans="2:14" ht="15" customHeight="1">
      <c r="B202" s="42" t="s">
        <v>5</v>
      </c>
      <c r="C202" s="45">
        <v>617.68926158863258</v>
      </c>
      <c r="D202" s="45">
        <v>4.4630794316328908</v>
      </c>
      <c r="E202" s="63">
        <v>151.67249010016306</v>
      </c>
      <c r="F202" s="63">
        <v>51.187980433263455</v>
      </c>
      <c r="G202" s="45">
        <v>184.97554157931515</v>
      </c>
      <c r="H202" s="45">
        <v>387.83601211274163</v>
      </c>
      <c r="I202" s="63">
        <v>5.8234334963894714</v>
      </c>
      <c r="J202" s="43" t="s">
        <v>73</v>
      </c>
      <c r="K202" s="64">
        <v>199.27556487304915</v>
      </c>
      <c r="L202" s="61"/>
      <c r="M202" s="41">
        <f t="shared" si="14"/>
        <v>0</v>
      </c>
      <c r="N202" s="41">
        <f>'Assets (1968 - 2007)'!J202-('Liabilities (1968 - 2007)'!C202+'Liabilities (1968 - 2007)'!D202+'Liabilities (1968 - 2007)'!H202+'Liabilities (1968 - 2007)'!I202+'Liabilities (1968 - 2007)'!K202)</f>
        <v>0</v>
      </c>
    </row>
    <row r="203" spans="2:14" ht="15" customHeight="1">
      <c r="B203" s="36">
        <v>1983</v>
      </c>
      <c r="C203" s="59"/>
      <c r="D203" s="59"/>
      <c r="E203" s="59"/>
      <c r="F203" s="59"/>
      <c r="G203" s="59"/>
      <c r="H203" s="59"/>
      <c r="I203" s="59"/>
      <c r="J203" s="65"/>
      <c r="K203" s="64"/>
      <c r="L203" s="61"/>
    </row>
    <row r="204" spans="2:14" ht="15" customHeight="1">
      <c r="B204" s="42" t="s">
        <v>72</v>
      </c>
      <c r="C204" s="45">
        <v>614.74726298625671</v>
      </c>
      <c r="D204" s="45">
        <v>4.4630794316328908</v>
      </c>
      <c r="E204" s="63">
        <v>146.28697880270207</v>
      </c>
      <c r="F204" s="63">
        <v>35.644071744700675</v>
      </c>
      <c r="G204" s="45">
        <v>185.50896808758444</v>
      </c>
      <c r="H204" s="45">
        <v>367.44001863498715</v>
      </c>
      <c r="I204" s="63">
        <v>5.8234334963894714</v>
      </c>
      <c r="J204" s="43" t="s">
        <v>73</v>
      </c>
      <c r="K204" s="64">
        <v>188.1667831353366</v>
      </c>
      <c r="L204" s="61"/>
      <c r="M204" s="41">
        <f t="shared" ref="M204:M215" si="15">H204-(E204+F204+G204)</f>
        <v>0</v>
      </c>
      <c r="N204" s="41">
        <f>'Assets (1968 - 2007)'!J204-('Liabilities (1968 - 2007)'!C204+'Liabilities (1968 - 2007)'!D204+'Liabilities (1968 - 2007)'!H204+'Liabilities (1968 - 2007)'!I204+'Liabilities (1968 - 2007)'!K204)</f>
        <v>0</v>
      </c>
    </row>
    <row r="205" spans="2:14" ht="15" customHeight="1">
      <c r="B205" s="42" t="s">
        <v>74</v>
      </c>
      <c r="C205" s="45">
        <v>615.69298858607033</v>
      </c>
      <c r="D205" s="45">
        <v>4.616818075937573</v>
      </c>
      <c r="E205" s="63">
        <v>150.22827859305846</v>
      </c>
      <c r="F205" s="63">
        <v>62.776613091078495</v>
      </c>
      <c r="G205" s="45">
        <v>217.02073142324716</v>
      </c>
      <c r="H205" s="45">
        <v>430.02562310738415</v>
      </c>
      <c r="I205" s="63">
        <v>5.8234334963894714</v>
      </c>
      <c r="J205" s="43" t="s">
        <v>73</v>
      </c>
      <c r="K205" s="64">
        <v>112.59958071278825</v>
      </c>
      <c r="L205" s="61"/>
      <c r="M205" s="41">
        <f t="shared" si="15"/>
        <v>0</v>
      </c>
      <c r="N205" s="41">
        <f>'Assets (1968 - 2007)'!J205-('Liabilities (1968 - 2007)'!C205+'Liabilities (1968 - 2007)'!D205+'Liabilities (1968 - 2007)'!H205+'Liabilities (1968 - 2007)'!I205+'Liabilities (1968 - 2007)'!K205)</f>
        <v>0</v>
      </c>
    </row>
    <row r="206" spans="2:14" ht="15" customHeight="1">
      <c r="B206" s="42" t="s">
        <v>75</v>
      </c>
      <c r="C206" s="45">
        <v>619.52480782669454</v>
      </c>
      <c r="D206" s="45">
        <v>4.616818075937573</v>
      </c>
      <c r="E206" s="63">
        <v>169.55508968087585</v>
      </c>
      <c r="F206" s="63">
        <v>58.921500116468671</v>
      </c>
      <c r="G206" s="45">
        <v>195.47635686000467</v>
      </c>
      <c r="H206" s="45">
        <v>423.95294665734912</v>
      </c>
      <c r="I206" s="63">
        <v>5.8234334963894714</v>
      </c>
      <c r="J206" s="43" t="s">
        <v>73</v>
      </c>
      <c r="K206" s="64">
        <v>121.24155602143023</v>
      </c>
      <c r="L206" s="61"/>
      <c r="M206" s="41">
        <f t="shared" si="15"/>
        <v>0</v>
      </c>
      <c r="N206" s="41">
        <f>'Assets (1968 - 2007)'!J206-('Liabilities (1968 - 2007)'!C206+'Liabilities (1968 - 2007)'!D206+'Liabilities (1968 - 2007)'!H206+'Liabilities (1968 - 2007)'!I206+'Liabilities (1968 - 2007)'!K206)</f>
        <v>0</v>
      </c>
    </row>
    <row r="207" spans="2:14" ht="15" customHeight="1">
      <c r="B207" s="42" t="s">
        <v>22</v>
      </c>
      <c r="C207" s="45">
        <v>618.74679711157694</v>
      </c>
      <c r="D207" s="45">
        <v>4.616818075937573</v>
      </c>
      <c r="E207" s="63">
        <v>177.29559748427673</v>
      </c>
      <c r="F207" s="63">
        <v>66.144887025390176</v>
      </c>
      <c r="G207" s="45">
        <v>191.14605171208945</v>
      </c>
      <c r="H207" s="45">
        <v>434.58653622175638</v>
      </c>
      <c r="I207" s="63">
        <v>5.8234334963894714</v>
      </c>
      <c r="J207" s="43" t="s">
        <v>73</v>
      </c>
      <c r="K207" s="64">
        <v>129.62730025623108</v>
      </c>
      <c r="L207" s="61"/>
      <c r="M207" s="41">
        <f t="shared" si="15"/>
        <v>0</v>
      </c>
      <c r="N207" s="41">
        <f>'Assets (1968 - 2007)'!J207-('Liabilities (1968 - 2007)'!C207+'Liabilities (1968 - 2007)'!D207+'Liabilities (1968 - 2007)'!H207+'Liabilities (1968 - 2007)'!I207+'Liabilities (1968 - 2007)'!K207)</f>
        <v>0</v>
      </c>
    </row>
    <row r="208" spans="2:14" ht="15" customHeight="1">
      <c r="B208" s="42" t="s">
        <v>76</v>
      </c>
      <c r="C208" s="45">
        <v>623.02818541812258</v>
      </c>
      <c r="D208" s="45">
        <v>4.616818075937573</v>
      </c>
      <c r="E208" s="63">
        <v>187.47728860936405</v>
      </c>
      <c r="F208" s="63">
        <v>63.538318192406244</v>
      </c>
      <c r="G208" s="45">
        <v>191.02026554856741</v>
      </c>
      <c r="H208" s="45">
        <v>442.03587235033774</v>
      </c>
      <c r="I208" s="63">
        <v>5.8234334963894714</v>
      </c>
      <c r="J208" s="43" t="s">
        <v>73</v>
      </c>
      <c r="K208" s="64">
        <v>142.30375029117167</v>
      </c>
      <c r="L208" s="61"/>
      <c r="M208" s="41">
        <f t="shared" si="15"/>
        <v>0</v>
      </c>
      <c r="N208" s="41">
        <f>'Assets (1968 - 2007)'!J208-('Liabilities (1968 - 2007)'!C208+'Liabilities (1968 - 2007)'!D208+'Liabilities (1968 - 2007)'!H208+'Liabilities (1968 - 2007)'!I208+'Liabilities (1968 - 2007)'!K208)</f>
        <v>0</v>
      </c>
    </row>
    <row r="209" spans="2:14" ht="15" customHeight="1">
      <c r="B209" s="42" t="s">
        <v>77</v>
      </c>
      <c r="C209" s="45">
        <v>633.96226415094338</v>
      </c>
      <c r="D209" s="45">
        <v>4.8031679478220353</v>
      </c>
      <c r="E209" s="63">
        <v>193.90170044258096</v>
      </c>
      <c r="F209" s="63">
        <v>49.145119962730021</v>
      </c>
      <c r="G209" s="45">
        <v>191.74703004891683</v>
      </c>
      <c r="H209" s="45">
        <v>434.79385045422782</v>
      </c>
      <c r="I209" s="63">
        <v>5.8234334963894714</v>
      </c>
      <c r="J209" s="43" t="s">
        <v>73</v>
      </c>
      <c r="K209" s="64">
        <v>138.90752387607733</v>
      </c>
      <c r="L209" s="61"/>
      <c r="M209" s="41">
        <f t="shared" si="15"/>
        <v>0</v>
      </c>
      <c r="N209" s="41">
        <f>'Assets (1968 - 2007)'!J209-('Liabilities (1968 - 2007)'!C209+'Liabilities (1968 - 2007)'!D209+'Liabilities (1968 - 2007)'!H209+'Liabilities (1968 - 2007)'!I209+'Liabilities (1968 - 2007)'!K209)</f>
        <v>0</v>
      </c>
    </row>
    <row r="210" spans="2:14" ht="15" customHeight="1">
      <c r="B210" s="42" t="s">
        <v>78</v>
      </c>
      <c r="C210" s="45">
        <v>638.74213836477986</v>
      </c>
      <c r="D210" s="45">
        <v>4.8031679478220353</v>
      </c>
      <c r="E210" s="63">
        <v>200.20265548567434</v>
      </c>
      <c r="F210" s="63">
        <v>44.842767295597483</v>
      </c>
      <c r="G210" s="45">
        <v>195.37386443046819</v>
      </c>
      <c r="H210" s="45">
        <v>440.41928721174003</v>
      </c>
      <c r="I210" s="63">
        <v>5.8234334963894714</v>
      </c>
      <c r="J210" s="43" t="s">
        <v>73</v>
      </c>
      <c r="K210" s="64">
        <v>134.04379221989285</v>
      </c>
      <c r="L210" s="61"/>
      <c r="M210" s="41">
        <f t="shared" si="15"/>
        <v>0</v>
      </c>
      <c r="N210" s="41">
        <f>'Assets (1968 - 2007)'!J210-('Liabilities (1968 - 2007)'!C210+'Liabilities (1968 - 2007)'!D210+'Liabilities (1968 - 2007)'!H210+'Liabilities (1968 - 2007)'!I210+'Liabilities (1968 - 2007)'!K210)</f>
        <v>0</v>
      </c>
    </row>
    <row r="211" spans="2:14" ht="15" customHeight="1">
      <c r="B211" s="42" t="s">
        <v>17</v>
      </c>
      <c r="C211" s="45">
        <v>646.0540414628465</v>
      </c>
      <c r="D211" s="45">
        <v>4.8031679478220353</v>
      </c>
      <c r="E211" s="63">
        <v>221.89610994642442</v>
      </c>
      <c r="F211" s="63">
        <v>30.92941998602376</v>
      </c>
      <c r="G211" s="45">
        <v>195.18285581178662</v>
      </c>
      <c r="H211" s="45">
        <v>448.00838574423483</v>
      </c>
      <c r="I211" s="63">
        <v>5.8234334963894714</v>
      </c>
      <c r="J211" s="43" t="s">
        <v>73</v>
      </c>
      <c r="K211" s="64">
        <v>139.14511996273001</v>
      </c>
      <c r="L211" s="61"/>
      <c r="M211" s="41">
        <f t="shared" si="15"/>
        <v>0</v>
      </c>
      <c r="N211" s="41">
        <f>'Assets (1968 - 2007)'!J211-('Liabilities (1968 - 2007)'!C211+'Liabilities (1968 - 2007)'!D211+'Liabilities (1968 - 2007)'!H211+'Liabilities (1968 - 2007)'!I211+'Liabilities (1968 - 2007)'!K211)</f>
        <v>0</v>
      </c>
    </row>
    <row r="212" spans="2:14" ht="15" customHeight="1">
      <c r="B212" s="42" t="s">
        <v>18</v>
      </c>
      <c r="C212" s="45">
        <v>646.42208245981828</v>
      </c>
      <c r="D212" s="45">
        <v>6.6247379454926616</v>
      </c>
      <c r="E212" s="63">
        <v>204.70999301187982</v>
      </c>
      <c r="F212" s="63">
        <v>33.726997437689256</v>
      </c>
      <c r="G212" s="45">
        <v>210.11180992313066</v>
      </c>
      <c r="H212" s="45">
        <v>448.54880037269976</v>
      </c>
      <c r="I212" s="63">
        <v>5.8234334963894714</v>
      </c>
      <c r="J212" s="43" t="s">
        <v>73</v>
      </c>
      <c r="K212" s="64">
        <v>165.6207780107151</v>
      </c>
      <c r="L212" s="61"/>
      <c r="M212" s="41">
        <f t="shared" si="15"/>
        <v>0</v>
      </c>
      <c r="N212" s="41">
        <f>'Assets (1968 - 2007)'!J212-('Liabilities (1968 - 2007)'!C212+'Liabilities (1968 - 2007)'!D212+'Liabilities (1968 - 2007)'!H212+'Liabilities (1968 - 2007)'!I212+'Liabilities (1968 - 2007)'!K212)</f>
        <v>0</v>
      </c>
    </row>
    <row r="213" spans="2:14" ht="15" customHeight="1">
      <c r="B213" s="42" t="s">
        <v>7</v>
      </c>
      <c r="C213" s="45">
        <v>647.36547868623336</v>
      </c>
      <c r="D213" s="45">
        <v>6.6247379454926616</v>
      </c>
      <c r="E213" s="63">
        <v>183.12601910086187</v>
      </c>
      <c r="F213" s="63">
        <v>34.556254367575121</v>
      </c>
      <c r="G213" s="45">
        <v>210.230607966457</v>
      </c>
      <c r="H213" s="45">
        <v>427.91288143489402</v>
      </c>
      <c r="I213" s="63">
        <v>5.8234334963894714</v>
      </c>
      <c r="J213" s="43" t="s">
        <v>73</v>
      </c>
      <c r="K213" s="64">
        <v>186.53156300955044</v>
      </c>
      <c r="L213" s="61"/>
      <c r="M213" s="41">
        <f t="shared" si="15"/>
        <v>0</v>
      </c>
      <c r="N213" s="41">
        <f>'Assets (1968 - 2007)'!J213-('Liabilities (1968 - 2007)'!C213+'Liabilities (1968 - 2007)'!D213+'Liabilities (1968 - 2007)'!H213+'Liabilities (1968 - 2007)'!I213+'Liabilities (1968 - 2007)'!K213)</f>
        <v>0</v>
      </c>
    </row>
    <row r="214" spans="2:14" ht="15" customHeight="1">
      <c r="B214" s="42" t="s">
        <v>6</v>
      </c>
      <c r="C214" s="45">
        <v>649.30118798043327</v>
      </c>
      <c r="D214" s="45">
        <v>7.0906126252038204</v>
      </c>
      <c r="E214" s="63">
        <v>185.55555555555557</v>
      </c>
      <c r="F214" s="63">
        <v>26.491963661774982</v>
      </c>
      <c r="G214" s="45">
        <v>207.40274866061029</v>
      </c>
      <c r="H214" s="45">
        <v>419.4502678779408</v>
      </c>
      <c r="I214" s="63">
        <v>5.8234334963894714</v>
      </c>
      <c r="J214" s="43" t="s">
        <v>73</v>
      </c>
      <c r="K214" s="64">
        <v>191.03890053575589</v>
      </c>
      <c r="L214" s="61"/>
      <c r="M214" s="41">
        <f t="shared" si="15"/>
        <v>0</v>
      </c>
      <c r="N214" s="41">
        <f>'Assets (1968 - 2007)'!J214-('Liabilities (1968 - 2007)'!C214+'Liabilities (1968 - 2007)'!D214+'Liabilities (1968 - 2007)'!H214+'Liabilities (1968 - 2007)'!I214+'Liabilities (1968 - 2007)'!K214)</f>
        <v>0</v>
      </c>
    </row>
    <row r="215" spans="2:14" ht="15" customHeight="1">
      <c r="B215" s="42" t="s">
        <v>5</v>
      </c>
      <c r="C215" s="45">
        <v>664.05776846028414</v>
      </c>
      <c r="D215" s="45">
        <v>19.380386675984159</v>
      </c>
      <c r="E215" s="63">
        <v>163.19357092941996</v>
      </c>
      <c r="F215" s="63">
        <v>59.676217097600741</v>
      </c>
      <c r="G215" s="45">
        <v>205.71861169345445</v>
      </c>
      <c r="H215" s="45">
        <v>428.58839972047514</v>
      </c>
      <c r="I215" s="63">
        <v>5.8234334963894714</v>
      </c>
      <c r="J215" s="43" t="s">
        <v>73</v>
      </c>
      <c r="K215" s="64">
        <v>224.89168413696717</v>
      </c>
      <c r="L215" s="61"/>
      <c r="M215" s="41">
        <f t="shared" si="15"/>
        <v>0</v>
      </c>
      <c r="N215" s="41">
        <f>'Assets (1968 - 2007)'!J215-('Liabilities (1968 - 2007)'!C215+'Liabilities (1968 - 2007)'!D215+'Liabilities (1968 - 2007)'!H215+'Liabilities (1968 - 2007)'!I215+'Liabilities (1968 - 2007)'!K215)</f>
        <v>0</v>
      </c>
    </row>
    <row r="216" spans="2:14" ht="15" customHeight="1">
      <c r="B216" s="36">
        <v>1984</v>
      </c>
      <c r="C216" s="59"/>
      <c r="D216" s="59"/>
      <c r="E216" s="59"/>
      <c r="F216" s="59"/>
      <c r="G216" s="59"/>
      <c r="H216" s="59"/>
      <c r="I216" s="59"/>
      <c r="J216" s="65"/>
      <c r="K216" s="64"/>
      <c r="L216" s="61"/>
    </row>
    <row r="217" spans="2:14" ht="15" customHeight="1">
      <c r="B217" s="42" t="s">
        <v>72</v>
      </c>
      <c r="C217" s="45">
        <v>654.88935476356858</v>
      </c>
      <c r="D217" s="45">
        <v>19.380386675984159</v>
      </c>
      <c r="E217" s="63">
        <v>182.16398788725832</v>
      </c>
      <c r="F217" s="63">
        <v>44.549266247379457</v>
      </c>
      <c r="G217" s="45">
        <v>188.91684136967157</v>
      </c>
      <c r="H217" s="45">
        <v>415.63009550430934</v>
      </c>
      <c r="I217" s="63">
        <v>5.8234334963894714</v>
      </c>
      <c r="J217" s="43" t="s">
        <v>73</v>
      </c>
      <c r="K217" s="64">
        <v>220.96668996040066</v>
      </c>
      <c r="L217" s="61"/>
      <c r="M217" s="41">
        <f t="shared" ref="M217:M228" si="16">H217-(E217+F217+G217)</f>
        <v>0</v>
      </c>
      <c r="N217" s="41">
        <f>'Assets (1968 - 2007)'!J217-('Liabilities (1968 - 2007)'!C217+'Liabilities (1968 - 2007)'!D217+'Liabilities (1968 - 2007)'!H217+'Liabilities (1968 - 2007)'!I217+'Liabilities (1968 - 2007)'!K217)</f>
        <v>0</v>
      </c>
    </row>
    <row r="218" spans="2:14" ht="15" customHeight="1">
      <c r="B218" s="42" t="s">
        <v>74</v>
      </c>
      <c r="C218" s="45">
        <v>654.42580945725592</v>
      </c>
      <c r="D218" s="45">
        <v>19.380386675984159</v>
      </c>
      <c r="E218" s="63">
        <v>196.86000465874679</v>
      </c>
      <c r="F218" s="63">
        <v>70.246913580246911</v>
      </c>
      <c r="G218" s="45">
        <v>199.68320521779643</v>
      </c>
      <c r="H218" s="45">
        <v>466.79012345679013</v>
      </c>
      <c r="I218" s="63">
        <v>5.8234334963894714</v>
      </c>
      <c r="J218" s="43" t="s">
        <v>73</v>
      </c>
      <c r="K218" s="64">
        <v>163.37759142790591</v>
      </c>
      <c r="L218" s="61"/>
      <c r="M218" s="41">
        <f t="shared" si="16"/>
        <v>0</v>
      </c>
      <c r="N218" s="41">
        <f>'Assets (1968 - 2007)'!J218-('Liabilities (1968 - 2007)'!C218+'Liabilities (1968 - 2007)'!D218+'Liabilities (1968 - 2007)'!H218+'Liabilities (1968 - 2007)'!I218+'Liabilities (1968 - 2007)'!K218)</f>
        <v>0</v>
      </c>
    </row>
    <row r="219" spans="2:14" ht="15" customHeight="1">
      <c r="B219" s="42" t="s">
        <v>75</v>
      </c>
      <c r="C219" s="45">
        <v>654.18821337060331</v>
      </c>
      <c r="D219" s="45">
        <v>19.380386675984159</v>
      </c>
      <c r="E219" s="63">
        <v>209.83228511530399</v>
      </c>
      <c r="F219" s="63">
        <v>68.402049848590721</v>
      </c>
      <c r="G219" s="45">
        <v>187.11390635918937</v>
      </c>
      <c r="H219" s="45">
        <v>465.3482413230841</v>
      </c>
      <c r="I219" s="63">
        <v>5.8234334963894714</v>
      </c>
      <c r="J219" s="43" t="s">
        <v>73</v>
      </c>
      <c r="K219" s="64">
        <v>183.37992080130442</v>
      </c>
      <c r="L219" s="61"/>
      <c r="M219" s="41">
        <f t="shared" si="16"/>
        <v>0</v>
      </c>
      <c r="N219" s="41">
        <f>'Assets (1968 - 2007)'!J219-('Liabilities (1968 - 2007)'!C219+'Liabilities (1968 - 2007)'!D219+'Liabilities (1968 - 2007)'!H219+'Liabilities (1968 - 2007)'!I219+'Liabilities (1968 - 2007)'!K219)</f>
        <v>0</v>
      </c>
    </row>
    <row r="220" spans="2:14" ht="15" customHeight="1">
      <c r="B220" s="42" t="s">
        <v>22</v>
      </c>
      <c r="C220" s="45">
        <v>655.74423480083863</v>
      </c>
      <c r="D220" s="45">
        <v>19.380386675984159</v>
      </c>
      <c r="E220" s="63">
        <v>205.06871651525739</v>
      </c>
      <c r="F220" s="63">
        <v>65.413463778243653</v>
      </c>
      <c r="G220" s="45">
        <v>195.24807826694618</v>
      </c>
      <c r="H220" s="45">
        <v>465.73025856044717</v>
      </c>
      <c r="I220" s="63">
        <v>5.8234334963894714</v>
      </c>
      <c r="J220" s="43" t="s">
        <v>73</v>
      </c>
      <c r="K220" s="64">
        <v>201.13906359189377</v>
      </c>
      <c r="L220" s="61"/>
      <c r="M220" s="41">
        <f t="shared" si="16"/>
        <v>0</v>
      </c>
      <c r="N220" s="41">
        <f>'Assets (1968 - 2007)'!J220-('Liabilities (1968 - 2007)'!C220+'Liabilities (1968 - 2007)'!D220+'Liabilities (1968 - 2007)'!H220+'Liabilities (1968 - 2007)'!I220+'Liabilities (1968 - 2007)'!K220)</f>
        <v>0</v>
      </c>
    </row>
    <row r="221" spans="2:14" ht="15" customHeight="1">
      <c r="B221" s="42" t="s">
        <v>76</v>
      </c>
      <c r="C221" s="45">
        <v>658.07360819939436</v>
      </c>
      <c r="D221" s="45">
        <v>18.227346843699046</v>
      </c>
      <c r="E221" s="63">
        <v>231.20195667365476</v>
      </c>
      <c r="F221" s="63">
        <v>48.511530398322847</v>
      </c>
      <c r="G221" s="45">
        <v>172.39692522711391</v>
      </c>
      <c r="H221" s="45">
        <v>452.11041229909154</v>
      </c>
      <c r="I221" s="63">
        <v>5.8234334963894714</v>
      </c>
      <c r="J221" s="43" t="s">
        <v>73</v>
      </c>
      <c r="K221" s="64">
        <v>205.12928022361984</v>
      </c>
      <c r="L221" s="61"/>
      <c r="M221" s="41">
        <f t="shared" si="16"/>
        <v>0</v>
      </c>
      <c r="N221" s="41">
        <f>'Assets (1968 - 2007)'!J221-('Liabilities (1968 - 2007)'!C221+'Liabilities (1968 - 2007)'!D221+'Liabilities (1968 - 2007)'!H221+'Liabilities (1968 - 2007)'!I221+'Liabilities (1968 - 2007)'!K221)</f>
        <v>0</v>
      </c>
    </row>
    <row r="222" spans="2:14" ht="15" customHeight="1">
      <c r="B222" s="42" t="s">
        <v>77</v>
      </c>
      <c r="C222" s="45">
        <v>664.64477055672023</v>
      </c>
      <c r="D222" s="45">
        <v>18.227346843699046</v>
      </c>
      <c r="E222" s="63">
        <v>223.1609597018402</v>
      </c>
      <c r="F222" s="63">
        <v>57.190775681341719</v>
      </c>
      <c r="G222" s="45">
        <v>178.44863731656184</v>
      </c>
      <c r="H222" s="45">
        <v>458.80037269974372</v>
      </c>
      <c r="I222" s="63">
        <v>5.8234334963894714</v>
      </c>
      <c r="J222" s="43" t="s">
        <v>73</v>
      </c>
      <c r="K222" s="64">
        <v>215.54390868856277</v>
      </c>
      <c r="L222" s="61"/>
      <c r="M222" s="41">
        <f t="shared" si="16"/>
        <v>0</v>
      </c>
      <c r="N222" s="41">
        <f>'Assets (1968 - 2007)'!J222-('Liabilities (1968 - 2007)'!C222+'Liabilities (1968 - 2007)'!D222+'Liabilities (1968 - 2007)'!H222+'Liabilities (1968 - 2007)'!I222+'Liabilities (1968 - 2007)'!K222)</f>
        <v>0</v>
      </c>
    </row>
    <row r="223" spans="2:14" ht="15" customHeight="1">
      <c r="B223" s="42" t="s">
        <v>78</v>
      </c>
      <c r="C223" s="45">
        <v>666.0191008618682</v>
      </c>
      <c r="D223" s="45">
        <v>18.227346843699046</v>
      </c>
      <c r="E223" s="63">
        <v>251.50710458886556</v>
      </c>
      <c r="F223" s="63">
        <v>50.326112275797811</v>
      </c>
      <c r="G223" s="45">
        <v>142.87444677381782</v>
      </c>
      <c r="H223" s="45">
        <v>444.70766363848128</v>
      </c>
      <c r="I223" s="63">
        <v>5.8234334963894714</v>
      </c>
      <c r="J223" s="43" t="s">
        <v>73</v>
      </c>
      <c r="K223" s="64">
        <v>218.55578849289537</v>
      </c>
      <c r="L223" s="61"/>
      <c r="M223" s="41">
        <f t="shared" si="16"/>
        <v>0</v>
      </c>
      <c r="N223" s="41">
        <f>'Assets (1968 - 2007)'!J223-('Liabilities (1968 - 2007)'!C223+'Liabilities (1968 - 2007)'!D223+'Liabilities (1968 - 2007)'!H223+'Liabilities (1968 - 2007)'!I223+'Liabilities (1968 - 2007)'!K223)</f>
        <v>0</v>
      </c>
    </row>
    <row r="224" spans="2:14" ht="15" customHeight="1">
      <c r="B224" s="42" t="s">
        <v>17</v>
      </c>
      <c r="C224" s="45">
        <v>665.39948753785234</v>
      </c>
      <c r="D224" s="45">
        <v>18.227346843699046</v>
      </c>
      <c r="E224" s="63">
        <v>239.92313067784764</v>
      </c>
      <c r="F224" s="63">
        <v>44.213836477987421</v>
      </c>
      <c r="G224" s="45">
        <v>177.33286745865362</v>
      </c>
      <c r="H224" s="45">
        <v>461.46983461448872</v>
      </c>
      <c r="I224" s="63">
        <v>5.8234334963894714</v>
      </c>
      <c r="J224" s="43" t="s">
        <v>73</v>
      </c>
      <c r="K224" s="64">
        <v>196.68996040065221</v>
      </c>
      <c r="L224" s="61"/>
      <c r="M224" s="41">
        <f t="shared" si="16"/>
        <v>0</v>
      </c>
      <c r="N224" s="41">
        <f>'Assets (1968 - 2007)'!J224-('Liabilities (1968 - 2007)'!C224+'Liabilities (1968 - 2007)'!D224+'Liabilities (1968 - 2007)'!H224+'Liabilities (1968 - 2007)'!I224+'Liabilities (1968 - 2007)'!K224)</f>
        <v>0</v>
      </c>
    </row>
    <row r="225" spans="2:14" ht="15" customHeight="1">
      <c r="B225" s="42" t="s">
        <v>18</v>
      </c>
      <c r="C225" s="45">
        <v>668.25529932448171</v>
      </c>
      <c r="D225" s="45">
        <v>18.92615886326578</v>
      </c>
      <c r="E225" s="63">
        <v>270.24225483344981</v>
      </c>
      <c r="F225" s="63">
        <v>39.354763568600042</v>
      </c>
      <c r="G225" s="45">
        <v>144.33496389471233</v>
      </c>
      <c r="H225" s="45">
        <v>453.93198229676216</v>
      </c>
      <c r="I225" s="63">
        <v>5.8234334963894714</v>
      </c>
      <c r="J225" s="43" t="s">
        <v>73</v>
      </c>
      <c r="K225" s="64">
        <v>205.07570463545306</v>
      </c>
      <c r="L225" s="61"/>
      <c r="M225" s="41">
        <f t="shared" si="16"/>
        <v>0</v>
      </c>
      <c r="N225" s="41">
        <f>'Assets (1968 - 2007)'!J225-('Liabilities (1968 - 2007)'!C225+'Liabilities (1968 - 2007)'!D225+'Liabilities (1968 - 2007)'!H225+'Liabilities (1968 - 2007)'!I225+'Liabilities (1968 - 2007)'!K225)</f>
        <v>0</v>
      </c>
    </row>
    <row r="226" spans="2:14" ht="15" customHeight="1">
      <c r="B226" s="42" t="s">
        <v>7</v>
      </c>
      <c r="C226" s="45">
        <v>673.33100395993472</v>
      </c>
      <c r="D226" s="45">
        <v>18.92615886326578</v>
      </c>
      <c r="E226" s="63">
        <v>270.80363382250175</v>
      </c>
      <c r="F226" s="63">
        <v>28.325180526438388</v>
      </c>
      <c r="G226" s="45">
        <v>141.11576985790822</v>
      </c>
      <c r="H226" s="45">
        <v>440.2445842068484</v>
      </c>
      <c r="I226" s="63">
        <v>5.8234334963894714</v>
      </c>
      <c r="J226" s="43" t="s">
        <v>73</v>
      </c>
      <c r="K226" s="64">
        <v>197.37945492662473</v>
      </c>
      <c r="L226" s="61"/>
      <c r="M226" s="41">
        <f t="shared" si="16"/>
        <v>0</v>
      </c>
      <c r="N226" s="41">
        <f>'Assets (1968 - 2007)'!J226-('Liabilities (1968 - 2007)'!C226+'Liabilities (1968 - 2007)'!D226+'Liabilities (1968 - 2007)'!H226+'Liabilities (1968 - 2007)'!I226+'Liabilities (1968 - 2007)'!K226)</f>
        <v>0</v>
      </c>
    </row>
    <row r="227" spans="2:14" ht="15" customHeight="1">
      <c r="B227" s="42" t="s">
        <v>6</v>
      </c>
      <c r="C227" s="45">
        <v>669.70882832518043</v>
      </c>
      <c r="D227" s="45">
        <v>18.92615886326578</v>
      </c>
      <c r="E227" s="63">
        <v>266.19380386675982</v>
      </c>
      <c r="F227" s="63">
        <v>34.064756580479852</v>
      </c>
      <c r="G227" s="45">
        <v>137.54716981132074</v>
      </c>
      <c r="H227" s="45">
        <v>437.8057302585604</v>
      </c>
      <c r="I227" s="63">
        <v>5.8234334963894714</v>
      </c>
      <c r="J227" s="43" t="s">
        <v>73</v>
      </c>
      <c r="K227" s="64">
        <v>210.82459818308877</v>
      </c>
      <c r="L227" s="61"/>
      <c r="M227" s="41">
        <f t="shared" si="16"/>
        <v>0</v>
      </c>
      <c r="N227" s="41">
        <f>'Assets (1968 - 2007)'!J227-('Liabilities (1968 - 2007)'!C227+'Liabilities (1968 - 2007)'!D227+'Liabilities (1968 - 2007)'!H227+'Liabilities (1968 - 2007)'!I227+'Liabilities (1968 - 2007)'!K227)</f>
        <v>0</v>
      </c>
    </row>
    <row r="228" spans="2:14" ht="15" customHeight="1">
      <c r="B228" s="42" t="s">
        <v>5</v>
      </c>
      <c r="C228" s="45">
        <v>673.44747262986255</v>
      </c>
      <c r="D228" s="45">
        <v>17.59841602608898</v>
      </c>
      <c r="E228" s="63">
        <v>254.73561611926391</v>
      </c>
      <c r="F228" s="63">
        <v>52.897740507803398</v>
      </c>
      <c r="G228" s="45">
        <v>124.6307943163289</v>
      </c>
      <c r="H228" s="45">
        <v>432.2641509433962</v>
      </c>
      <c r="I228" s="63">
        <v>5.8234334963894714</v>
      </c>
      <c r="J228" s="43" t="s">
        <v>73</v>
      </c>
      <c r="K228" s="64">
        <v>244.30002329373397</v>
      </c>
      <c r="L228" s="61"/>
      <c r="M228" s="41">
        <f t="shared" si="16"/>
        <v>0</v>
      </c>
      <c r="N228" s="41">
        <f>'Assets (1968 - 2007)'!J228-('Liabilities (1968 - 2007)'!C228+'Liabilities (1968 - 2007)'!D228+'Liabilities (1968 - 2007)'!H228+'Liabilities (1968 - 2007)'!I228+'Liabilities (1968 - 2007)'!K228)</f>
        <v>0</v>
      </c>
    </row>
    <row r="229" spans="2:14" ht="15" customHeight="1">
      <c r="B229" s="36">
        <v>1985</v>
      </c>
      <c r="C229" s="59"/>
      <c r="D229" s="59"/>
      <c r="E229" s="59"/>
      <c r="F229" s="59"/>
      <c r="G229" s="59"/>
      <c r="H229" s="59"/>
      <c r="I229" s="59"/>
      <c r="J229" s="65"/>
      <c r="K229" s="64"/>
      <c r="L229" s="61"/>
    </row>
    <row r="230" spans="2:14" ht="15" customHeight="1">
      <c r="B230" s="42" t="s">
        <v>72</v>
      </c>
      <c r="C230" s="45">
        <v>661.07151176333559</v>
      </c>
      <c r="D230" s="45">
        <v>17.59841602608898</v>
      </c>
      <c r="E230" s="63">
        <v>244.80549732122057</v>
      </c>
      <c r="F230" s="63">
        <v>43.137665967854645</v>
      </c>
      <c r="G230" s="45">
        <v>126.17051013277428</v>
      </c>
      <c r="H230" s="45">
        <v>414.11367342184951</v>
      </c>
      <c r="I230" s="63">
        <v>5.8234334963894714</v>
      </c>
      <c r="J230" s="43" t="s">
        <v>73</v>
      </c>
      <c r="K230" s="64">
        <v>249.55043093407875</v>
      </c>
      <c r="L230" s="61"/>
      <c r="M230" s="41">
        <f t="shared" ref="M230:M241" si="17">H230-(E230+F230+G230)</f>
        <v>0</v>
      </c>
      <c r="N230" s="41">
        <f>'Assets (1968 - 2007)'!J230-('Liabilities (1968 - 2007)'!C230+'Liabilities (1968 - 2007)'!D230+'Liabilities (1968 - 2007)'!H230+'Liabilities (1968 - 2007)'!I230+'Liabilities (1968 - 2007)'!K230)</f>
        <v>0</v>
      </c>
    </row>
    <row r="231" spans="2:14" ht="15" customHeight="1">
      <c r="B231" s="42" t="s">
        <v>74</v>
      </c>
      <c r="C231" s="45">
        <v>654.56091311437217</v>
      </c>
      <c r="D231" s="45">
        <v>18.798043326345212</v>
      </c>
      <c r="E231" s="63">
        <v>259.21034241788959</v>
      </c>
      <c r="F231" s="63">
        <v>58.49988353133007</v>
      </c>
      <c r="G231" s="45">
        <v>158.54647099930116</v>
      </c>
      <c r="H231" s="45">
        <v>476.25669694852081</v>
      </c>
      <c r="I231" s="63">
        <v>5.8234334963894714</v>
      </c>
      <c r="J231" s="43" t="s">
        <v>73</v>
      </c>
      <c r="K231" s="64">
        <v>204.8474260423946</v>
      </c>
      <c r="L231" s="61"/>
      <c r="M231" s="41">
        <f t="shared" si="17"/>
        <v>0</v>
      </c>
      <c r="N231" s="41">
        <f>'Assets (1968 - 2007)'!J231-('Liabilities (1968 - 2007)'!C231+'Liabilities (1968 - 2007)'!D231+'Liabilities (1968 - 2007)'!H231+'Liabilities (1968 - 2007)'!I231+'Liabilities (1968 - 2007)'!K231)</f>
        <v>0</v>
      </c>
    </row>
    <row r="232" spans="2:14" ht="15" customHeight="1">
      <c r="B232" s="42" t="s">
        <v>75</v>
      </c>
      <c r="C232" s="45">
        <v>648.4043792219893</v>
      </c>
      <c r="D232" s="45">
        <v>18.099231306778474</v>
      </c>
      <c r="E232" s="63">
        <v>256.91125087351503</v>
      </c>
      <c r="F232" s="63">
        <v>60.871185651059868</v>
      </c>
      <c r="G232" s="45">
        <v>153.76892615886328</v>
      </c>
      <c r="H232" s="45">
        <v>471.55136268343819</v>
      </c>
      <c r="I232" s="63">
        <v>5.8234334963894714</v>
      </c>
      <c r="J232" s="43" t="s">
        <v>73</v>
      </c>
      <c r="K232" s="64">
        <v>193.39389704169577</v>
      </c>
      <c r="L232" s="61"/>
      <c r="M232" s="41">
        <f t="shared" si="17"/>
        <v>0</v>
      </c>
      <c r="N232" s="41">
        <f>'Assets (1968 - 2007)'!J232-('Liabilities (1968 - 2007)'!C232+'Liabilities (1968 - 2007)'!D232+'Liabilities (1968 - 2007)'!H232+'Liabilities (1968 - 2007)'!I232+'Liabilities (1968 - 2007)'!K232)</f>
        <v>0</v>
      </c>
    </row>
    <row r="233" spans="2:14" ht="15" customHeight="1">
      <c r="B233" s="42" t="s">
        <v>22</v>
      </c>
      <c r="C233" s="45">
        <v>648.53948287910555</v>
      </c>
      <c r="D233" s="45">
        <v>18.099231306778474</v>
      </c>
      <c r="E233" s="63">
        <v>280.3400885161891</v>
      </c>
      <c r="F233" s="63">
        <v>44.374563242487774</v>
      </c>
      <c r="G233" s="45">
        <v>145.01048218029351</v>
      </c>
      <c r="H233" s="45">
        <v>469.72513393897037</v>
      </c>
      <c r="I233" s="63">
        <v>5.8234334963894714</v>
      </c>
      <c r="J233" s="43" t="s">
        <v>73</v>
      </c>
      <c r="K233" s="64">
        <v>198.84463079431634</v>
      </c>
      <c r="L233" s="61"/>
      <c r="M233" s="41">
        <f t="shared" si="17"/>
        <v>0</v>
      </c>
      <c r="N233" s="41">
        <f>'Assets (1968 - 2007)'!J233-('Liabilities (1968 - 2007)'!C233+'Liabilities (1968 - 2007)'!D233+'Liabilities (1968 - 2007)'!H233+'Liabilities (1968 - 2007)'!I233+'Liabilities (1968 - 2007)'!K233)</f>
        <v>0</v>
      </c>
    </row>
    <row r="234" spans="2:14" ht="15" customHeight="1">
      <c r="B234" s="42" t="s">
        <v>76</v>
      </c>
      <c r="C234" s="45">
        <v>643.43815513626839</v>
      </c>
      <c r="D234" s="45">
        <v>17.922198928488235</v>
      </c>
      <c r="E234" s="63">
        <v>290.82925692988584</v>
      </c>
      <c r="F234" s="63">
        <v>69.899836943862098</v>
      </c>
      <c r="G234" s="45">
        <v>97.467971115769856</v>
      </c>
      <c r="H234" s="45">
        <v>458.1970649895178</v>
      </c>
      <c r="I234" s="63">
        <v>5.8234334963894714</v>
      </c>
      <c r="J234" s="43" t="s">
        <v>73</v>
      </c>
      <c r="K234" s="64">
        <v>199.95108315863033</v>
      </c>
      <c r="L234" s="61"/>
      <c r="M234" s="41">
        <f t="shared" si="17"/>
        <v>0</v>
      </c>
      <c r="N234" s="41">
        <f>'Assets (1968 - 2007)'!J234-('Liabilities (1968 - 2007)'!C234+'Liabilities (1968 - 2007)'!D234+'Liabilities (1968 - 2007)'!H234+'Liabilities (1968 - 2007)'!I234+'Liabilities (1968 - 2007)'!K234)</f>
        <v>0</v>
      </c>
    </row>
    <row r="235" spans="2:14" ht="15" customHeight="1">
      <c r="B235" s="42" t="s">
        <v>77</v>
      </c>
      <c r="C235" s="45">
        <v>652.16165851385983</v>
      </c>
      <c r="D235" s="45">
        <v>17.922198928488235</v>
      </c>
      <c r="E235" s="63">
        <v>278.1970649895178</v>
      </c>
      <c r="F235" s="63">
        <v>57.085953878406713</v>
      </c>
      <c r="G235" s="45">
        <v>98.299557419054281</v>
      </c>
      <c r="H235" s="45">
        <v>433.58257628697879</v>
      </c>
      <c r="I235" s="63">
        <v>5.8234334963894714</v>
      </c>
      <c r="J235" s="43" t="s">
        <v>73</v>
      </c>
      <c r="K235" s="64">
        <v>194.09503843466106</v>
      </c>
      <c r="L235" s="61"/>
      <c r="M235" s="41">
        <f t="shared" si="17"/>
        <v>0</v>
      </c>
      <c r="N235" s="41">
        <f>'Assets (1968 - 2007)'!J235-('Liabilities (1968 - 2007)'!C235+'Liabilities (1968 - 2007)'!D235+'Liabilities (1968 - 2007)'!H235+'Liabilities (1968 - 2007)'!I235+'Liabilities (1968 - 2007)'!K235)</f>
        <v>0</v>
      </c>
    </row>
    <row r="236" spans="2:14" ht="15" customHeight="1">
      <c r="B236" s="42" t="s">
        <v>78</v>
      </c>
      <c r="C236" s="45">
        <v>657.24901001630553</v>
      </c>
      <c r="D236" s="45">
        <v>17.922198928488235</v>
      </c>
      <c r="E236" s="63">
        <v>288.82599580712787</v>
      </c>
      <c r="F236" s="63">
        <v>60.447239692522707</v>
      </c>
      <c r="G236" s="45">
        <v>81.437223386908911</v>
      </c>
      <c r="H236" s="45">
        <v>430.71045888655948</v>
      </c>
      <c r="I236" s="63">
        <v>5.8234334963894714</v>
      </c>
      <c r="J236" s="43" t="s">
        <v>73</v>
      </c>
      <c r="K236" s="64">
        <v>155.70230607966457</v>
      </c>
      <c r="L236" s="61"/>
      <c r="M236" s="41">
        <f t="shared" si="17"/>
        <v>0</v>
      </c>
      <c r="N236" s="41">
        <f>'Assets (1968 - 2007)'!J236-('Liabilities (1968 - 2007)'!C236+'Liabilities (1968 - 2007)'!D236+'Liabilities (1968 - 2007)'!H236+'Liabilities (1968 - 2007)'!I236+'Liabilities (1968 - 2007)'!K236)</f>
        <v>0</v>
      </c>
    </row>
    <row r="237" spans="2:14" ht="15" customHeight="1">
      <c r="B237" s="42" t="s">
        <v>17</v>
      </c>
      <c r="C237" s="45">
        <v>655.30165385511305</v>
      </c>
      <c r="D237" s="45">
        <v>18.574423480083858</v>
      </c>
      <c r="E237" s="63">
        <v>289.061262520382</v>
      </c>
      <c r="F237" s="63">
        <v>63.023526671325413</v>
      </c>
      <c r="G237" s="45">
        <v>84.344281388306555</v>
      </c>
      <c r="H237" s="45">
        <v>436.42907058001396</v>
      </c>
      <c r="I237" s="63">
        <v>5.8234334963894714</v>
      </c>
      <c r="J237" s="43" t="s">
        <v>73</v>
      </c>
      <c r="K237" s="64">
        <v>135.79548101560678</v>
      </c>
      <c r="L237" s="61"/>
      <c r="M237" s="41">
        <f t="shared" si="17"/>
        <v>0</v>
      </c>
      <c r="N237" s="41">
        <f>'Assets (1968 - 2007)'!J237-('Liabilities (1968 - 2007)'!C237+'Liabilities (1968 - 2007)'!D237+'Liabilities (1968 - 2007)'!H237+'Liabilities (1968 - 2007)'!I237+'Liabilities (1968 - 2007)'!K237)</f>
        <v>0</v>
      </c>
    </row>
    <row r="238" spans="2:14" ht="15" customHeight="1">
      <c r="B238" s="42" t="s">
        <v>18</v>
      </c>
      <c r="C238" s="45">
        <v>654.08339156766829</v>
      </c>
      <c r="D238" s="45">
        <v>19.608665269042625</v>
      </c>
      <c r="E238" s="63">
        <v>289.29885860703467</v>
      </c>
      <c r="F238" s="63">
        <v>55.706964826461679</v>
      </c>
      <c r="G238" s="45">
        <v>85.720941066853001</v>
      </c>
      <c r="H238" s="45">
        <v>430.72676450034942</v>
      </c>
      <c r="I238" s="63">
        <v>5.8234334963894714</v>
      </c>
      <c r="J238" s="43" t="s">
        <v>73</v>
      </c>
      <c r="K238" s="64">
        <v>119.27556487304915</v>
      </c>
      <c r="L238" s="61"/>
      <c r="M238" s="41">
        <f t="shared" si="17"/>
        <v>0</v>
      </c>
      <c r="N238" s="41">
        <f>'Assets (1968 - 2007)'!J238-('Liabilities (1968 - 2007)'!C238+'Liabilities (1968 - 2007)'!D238+'Liabilities (1968 - 2007)'!H238+'Liabilities (1968 - 2007)'!I238+'Liabilities (1968 - 2007)'!K238)</f>
        <v>0</v>
      </c>
    </row>
    <row r="239" spans="2:14" ht="15" customHeight="1">
      <c r="B239" s="42" t="s">
        <v>7</v>
      </c>
      <c r="C239" s="45">
        <v>654.66340554390877</v>
      </c>
      <c r="D239" s="45">
        <v>19.608665269042625</v>
      </c>
      <c r="E239" s="63">
        <v>294.10668530165384</v>
      </c>
      <c r="F239" s="63">
        <v>46.340554390868853</v>
      </c>
      <c r="G239" s="45">
        <v>86.273002562310737</v>
      </c>
      <c r="H239" s="45">
        <v>426.72024225483347</v>
      </c>
      <c r="I239" s="63">
        <v>5.8234334963894714</v>
      </c>
      <c r="J239" s="43" t="s">
        <v>73</v>
      </c>
      <c r="K239" s="64">
        <v>114.53994875378523</v>
      </c>
      <c r="L239" s="61"/>
      <c r="M239" s="41">
        <f t="shared" si="17"/>
        <v>0</v>
      </c>
      <c r="N239" s="41">
        <f>'Assets (1968 - 2007)'!J239-('Liabilities (1968 - 2007)'!C239+'Liabilities (1968 - 2007)'!D239+'Liabilities (1968 - 2007)'!H239+'Liabilities (1968 - 2007)'!I239+'Liabilities (1968 - 2007)'!K239)</f>
        <v>0</v>
      </c>
    </row>
    <row r="240" spans="2:14" ht="15" customHeight="1">
      <c r="B240" s="42" t="s">
        <v>6</v>
      </c>
      <c r="C240" s="45">
        <v>641.58863265781508</v>
      </c>
      <c r="D240" s="45">
        <v>19.608665269042625</v>
      </c>
      <c r="E240" s="63">
        <v>296.47332867458653</v>
      </c>
      <c r="F240" s="63">
        <v>47.472629862566968</v>
      </c>
      <c r="G240" s="45">
        <v>84.817144188213362</v>
      </c>
      <c r="H240" s="45">
        <v>428.76310272536688</v>
      </c>
      <c r="I240" s="63">
        <v>5.8234334963894714</v>
      </c>
      <c r="J240" s="43" t="s">
        <v>73</v>
      </c>
      <c r="K240" s="64">
        <v>173.60587002096435</v>
      </c>
      <c r="L240" s="61"/>
      <c r="M240" s="41">
        <f t="shared" si="17"/>
        <v>0</v>
      </c>
      <c r="N240" s="41">
        <f>'Assets (1968 - 2007)'!J240-('Liabilities (1968 - 2007)'!C240+'Liabilities (1968 - 2007)'!D240+'Liabilities (1968 - 2007)'!H240+'Liabilities (1968 - 2007)'!I240+'Liabilities (1968 - 2007)'!K240)</f>
        <v>0</v>
      </c>
    </row>
    <row r="241" spans="2:14" ht="15" customHeight="1">
      <c r="B241" s="42" t="s">
        <v>5</v>
      </c>
      <c r="C241" s="45">
        <v>649.9371069182389</v>
      </c>
      <c r="D241" s="45">
        <v>18.439319822967622</v>
      </c>
      <c r="E241" s="63">
        <v>284.06242720708127</v>
      </c>
      <c r="F241" s="63">
        <v>55.208478919170744</v>
      </c>
      <c r="G241" s="45">
        <v>81.903098066620075</v>
      </c>
      <c r="H241" s="45">
        <v>421.17400419287213</v>
      </c>
      <c r="I241" s="63">
        <v>5.8234334963894714</v>
      </c>
      <c r="J241" s="43" t="s">
        <v>73</v>
      </c>
      <c r="K241" s="64">
        <v>179.5667365478686</v>
      </c>
      <c r="L241" s="61"/>
      <c r="M241" s="41">
        <f t="shared" si="17"/>
        <v>0</v>
      </c>
      <c r="N241" s="41">
        <f>'Assets (1968 - 2007)'!J241-('Liabilities (1968 - 2007)'!C241+'Liabilities (1968 - 2007)'!D241+'Liabilities (1968 - 2007)'!H241+'Liabilities (1968 - 2007)'!I241+'Liabilities (1968 - 2007)'!K241)</f>
        <v>0</v>
      </c>
    </row>
    <row r="242" spans="2:14" ht="15" customHeight="1">
      <c r="B242" s="36">
        <v>1986</v>
      </c>
      <c r="C242" s="59"/>
      <c r="D242" s="59"/>
      <c r="E242" s="59"/>
      <c r="F242" s="59"/>
      <c r="G242" s="59"/>
      <c r="H242" s="59"/>
      <c r="I242" s="59"/>
      <c r="J242" s="65"/>
      <c r="K242" s="64"/>
      <c r="L242" s="61"/>
    </row>
    <row r="243" spans="2:14" ht="15" customHeight="1">
      <c r="B243" s="42" t="s">
        <v>72</v>
      </c>
      <c r="C243" s="45">
        <v>638.76310272536682</v>
      </c>
      <c r="D243" s="45">
        <v>18.439319822967622</v>
      </c>
      <c r="E243" s="63">
        <v>280.17004425809455</v>
      </c>
      <c r="F243" s="63">
        <v>48.76543209876543</v>
      </c>
      <c r="G243" s="45">
        <v>88.788725832750984</v>
      </c>
      <c r="H243" s="45">
        <v>417.72420218961099</v>
      </c>
      <c r="I243" s="63">
        <f t="shared" ref="I243:I254" si="18">((3500-1000)/1000)/0.4293</f>
        <v>5.8234334963894714</v>
      </c>
      <c r="J243" s="43" t="s">
        <v>73</v>
      </c>
      <c r="K243" s="64">
        <v>174.7682273468437</v>
      </c>
      <c r="L243" s="61"/>
      <c r="M243" s="41">
        <f t="shared" ref="M243:M254" si="19">H243-(E243+F243+G243)</f>
        <v>0</v>
      </c>
      <c r="N243" s="41">
        <f>'Assets (1968 - 2007)'!J243-('Liabilities (1968 - 2007)'!C243+'Liabilities (1968 - 2007)'!D243+'Liabilities (1968 - 2007)'!H243+'Liabilities (1968 - 2007)'!I243+'Liabilities (1968 - 2007)'!K243)</f>
        <v>0</v>
      </c>
    </row>
    <row r="244" spans="2:14" ht="15" customHeight="1">
      <c r="B244" s="42" t="s">
        <v>74</v>
      </c>
      <c r="C244" s="45">
        <v>634.86140228278589</v>
      </c>
      <c r="D244" s="45">
        <v>19.277894246447705</v>
      </c>
      <c r="E244" s="63">
        <v>276.38015373864431</v>
      </c>
      <c r="F244" s="63">
        <v>39.755415793151641</v>
      </c>
      <c r="G244" s="45">
        <v>89.145119962730035</v>
      </c>
      <c r="H244" s="45">
        <v>405.28068949452597</v>
      </c>
      <c r="I244" s="63">
        <f t="shared" si="18"/>
        <v>5.8234334963894714</v>
      </c>
      <c r="J244" s="43" t="s">
        <v>73</v>
      </c>
      <c r="K244" s="64">
        <v>179.87887258327507</v>
      </c>
      <c r="L244" s="61"/>
      <c r="M244" s="41">
        <f t="shared" si="19"/>
        <v>0</v>
      </c>
      <c r="N244" s="41">
        <f>'Assets (1968 - 2007)'!J244-('Liabilities (1968 - 2007)'!C244+'Liabilities (1968 - 2007)'!D244+'Liabilities (1968 - 2007)'!H244+'Liabilities (1968 - 2007)'!I244+'Liabilities (1968 - 2007)'!K244)</f>
        <v>0</v>
      </c>
    </row>
    <row r="245" spans="2:14" ht="15" customHeight="1">
      <c r="B245" s="42" t="s">
        <v>75</v>
      </c>
      <c r="C245" s="45">
        <v>629.93477754484036</v>
      </c>
      <c r="D245" s="45">
        <v>17.13487071977638</v>
      </c>
      <c r="E245" s="63">
        <v>288.28791055206148</v>
      </c>
      <c r="F245" s="63">
        <v>54.164919636617746</v>
      </c>
      <c r="G245" s="45">
        <v>87.498252969951082</v>
      </c>
      <c r="H245" s="45">
        <v>429.9510831586303</v>
      </c>
      <c r="I245" s="63">
        <f t="shared" si="18"/>
        <v>5.8234334963894714</v>
      </c>
      <c r="J245" s="43" t="s">
        <v>73</v>
      </c>
      <c r="K245" s="64">
        <v>159.83228511530399</v>
      </c>
      <c r="L245" s="61"/>
      <c r="M245" s="41">
        <f t="shared" si="19"/>
        <v>0</v>
      </c>
      <c r="N245" s="41">
        <f>'Assets (1968 - 2007)'!J245-('Liabilities (1968 - 2007)'!C245+'Liabilities (1968 - 2007)'!D245+'Liabilities (1968 - 2007)'!H245+'Liabilities (1968 - 2007)'!I245+'Liabilities (1968 - 2007)'!K245)</f>
        <v>0</v>
      </c>
    </row>
    <row r="246" spans="2:14" ht="15" customHeight="1">
      <c r="B246" s="42" t="s">
        <v>22</v>
      </c>
      <c r="C246" s="45">
        <v>632.73002562310728</v>
      </c>
      <c r="D246" s="45">
        <v>17.13487071977638</v>
      </c>
      <c r="E246" s="63">
        <v>291.46517586769158</v>
      </c>
      <c r="F246" s="63">
        <v>39.231306778476586</v>
      </c>
      <c r="G246" s="45">
        <v>88.588399720475181</v>
      </c>
      <c r="H246" s="45">
        <v>419.28488236664333</v>
      </c>
      <c r="I246" s="63">
        <f t="shared" si="18"/>
        <v>5.8234334963894714</v>
      </c>
      <c r="J246" s="43" t="s">
        <v>73</v>
      </c>
      <c r="K246" s="64">
        <v>199.03563941299788</v>
      </c>
      <c r="L246" s="61"/>
      <c r="M246" s="41">
        <f t="shared" si="19"/>
        <v>0</v>
      </c>
      <c r="N246" s="41">
        <f>'Assets (1968 - 2007)'!J246-('Liabilities (1968 - 2007)'!C246+'Liabilities (1968 - 2007)'!D246+'Liabilities (1968 - 2007)'!H246+'Liabilities (1968 - 2007)'!I246+'Liabilities (1968 - 2007)'!K246)</f>
        <v>0</v>
      </c>
    </row>
    <row r="247" spans="2:14" ht="15" customHeight="1">
      <c r="B247" s="42" t="s">
        <v>76</v>
      </c>
      <c r="C247" s="45">
        <v>627.23037502911711</v>
      </c>
      <c r="D247" s="45">
        <v>17.078965758211041</v>
      </c>
      <c r="E247" s="63">
        <v>281.3277428371768</v>
      </c>
      <c r="F247" s="63">
        <v>39.741439552760305</v>
      </c>
      <c r="G247" s="45">
        <v>93.715350570696472</v>
      </c>
      <c r="H247" s="45">
        <v>414.78453296063361</v>
      </c>
      <c r="I247" s="63">
        <f t="shared" si="18"/>
        <v>5.8234334963894714</v>
      </c>
      <c r="J247" s="43" t="s">
        <v>73</v>
      </c>
      <c r="K247" s="64">
        <v>201.7120894479385</v>
      </c>
      <c r="L247" s="61"/>
      <c r="M247" s="41">
        <f t="shared" si="19"/>
        <v>0</v>
      </c>
      <c r="N247" s="41">
        <f>'Assets (1968 - 2007)'!J247-('Liabilities (1968 - 2007)'!C247+'Liabilities (1968 - 2007)'!D247+'Liabilities (1968 - 2007)'!H247+'Liabilities (1968 - 2007)'!I247+'Liabilities (1968 - 2007)'!K247)</f>
        <v>0</v>
      </c>
    </row>
    <row r="248" spans="2:14" ht="15" customHeight="1">
      <c r="B248" s="42" t="s">
        <v>77</v>
      </c>
      <c r="C248" s="45">
        <v>638.02236198462617</v>
      </c>
      <c r="D248" s="45">
        <v>17.766130910784998</v>
      </c>
      <c r="E248" s="63">
        <v>283.70836245050083</v>
      </c>
      <c r="F248" s="63">
        <v>18.383414861402283</v>
      </c>
      <c r="G248" s="45">
        <v>96.967155835080362</v>
      </c>
      <c r="H248" s="45">
        <v>399.05893314698346</v>
      </c>
      <c r="I248" s="63">
        <f t="shared" si="18"/>
        <v>5.8234334963894714</v>
      </c>
      <c r="J248" s="43" t="s">
        <v>73</v>
      </c>
      <c r="K248" s="64">
        <v>201.57931516422082</v>
      </c>
      <c r="L248" s="61"/>
      <c r="M248" s="41">
        <f t="shared" si="19"/>
        <v>0</v>
      </c>
      <c r="N248" s="41">
        <f>'Assets (1968 - 2007)'!J248-('Liabilities (1968 - 2007)'!C248+'Liabilities (1968 - 2007)'!D248+'Liabilities (1968 - 2007)'!H248+'Liabilities (1968 - 2007)'!I248+'Liabilities (1968 - 2007)'!K248)</f>
        <v>0</v>
      </c>
    </row>
    <row r="249" spans="2:14" ht="15" customHeight="1">
      <c r="B249" s="42" t="s">
        <v>78</v>
      </c>
      <c r="C249" s="45">
        <v>640.07686932215233</v>
      </c>
      <c r="D249" s="45">
        <v>18.467272303750292</v>
      </c>
      <c r="E249" s="63">
        <v>282.85115303983224</v>
      </c>
      <c r="F249" s="63">
        <v>12.518052643838805</v>
      </c>
      <c r="G249" s="45">
        <v>95.776846028418348</v>
      </c>
      <c r="H249" s="45">
        <v>391.14605171208945</v>
      </c>
      <c r="I249" s="63">
        <f t="shared" si="18"/>
        <v>5.8234334963894714</v>
      </c>
      <c r="J249" s="43" t="s">
        <v>73</v>
      </c>
      <c r="K249" s="64">
        <v>190.98532494758908</v>
      </c>
      <c r="L249" s="61"/>
      <c r="M249" s="41">
        <f t="shared" si="19"/>
        <v>0</v>
      </c>
      <c r="N249" s="41">
        <f>'Assets (1968 - 2007)'!J249-('Liabilities (1968 - 2007)'!C249+'Liabilities (1968 - 2007)'!D249+'Liabilities (1968 - 2007)'!H249+'Liabilities (1968 - 2007)'!I249+'Liabilities (1968 - 2007)'!K249)</f>
        <v>0</v>
      </c>
    </row>
    <row r="250" spans="2:14" ht="15" customHeight="1">
      <c r="B250" s="42" t="s">
        <v>17</v>
      </c>
      <c r="C250" s="45">
        <v>638.55112974609824</v>
      </c>
      <c r="D250" s="45">
        <v>17.605404146284648</v>
      </c>
      <c r="E250" s="63">
        <v>282.92103424178896</v>
      </c>
      <c r="F250" s="63">
        <v>16.39412997903564</v>
      </c>
      <c r="G250" s="45">
        <v>97.090612625203818</v>
      </c>
      <c r="H250" s="45">
        <v>396.4057768460284</v>
      </c>
      <c r="I250" s="63">
        <f t="shared" si="18"/>
        <v>5.8234334963894714</v>
      </c>
      <c r="J250" s="43" t="s">
        <v>73</v>
      </c>
      <c r="K250" s="64">
        <v>187.23969252271141</v>
      </c>
      <c r="L250" s="61"/>
      <c r="M250" s="41">
        <f t="shared" si="19"/>
        <v>0</v>
      </c>
      <c r="N250" s="41">
        <f>'Assets (1968 - 2007)'!J250-('Liabilities (1968 - 2007)'!C250+'Liabilities (1968 - 2007)'!D250+'Liabilities (1968 - 2007)'!H250+'Liabilities (1968 - 2007)'!I250+'Liabilities (1968 - 2007)'!K250)</f>
        <v>0</v>
      </c>
    </row>
    <row r="251" spans="2:14" ht="15" customHeight="1">
      <c r="B251" s="42" t="s">
        <v>18</v>
      </c>
      <c r="C251" s="45">
        <v>637.01840204984853</v>
      </c>
      <c r="D251" s="45">
        <v>18.304216165851386</v>
      </c>
      <c r="E251" s="63">
        <v>295.16189145119961</v>
      </c>
      <c r="F251" s="63">
        <v>10.670859538784068</v>
      </c>
      <c r="G251" s="45">
        <v>97.209410668530154</v>
      </c>
      <c r="H251" s="45">
        <v>403.04216165851386</v>
      </c>
      <c r="I251" s="63">
        <f t="shared" si="18"/>
        <v>5.8234334963894714</v>
      </c>
      <c r="J251" s="43" t="s">
        <v>73</v>
      </c>
      <c r="K251" s="64">
        <v>178.37875611460518</v>
      </c>
      <c r="L251" s="61"/>
      <c r="M251" s="41">
        <f t="shared" si="19"/>
        <v>0</v>
      </c>
      <c r="N251" s="41">
        <f>'Assets (1968 - 2007)'!J251-('Liabilities (1968 - 2007)'!C251+'Liabilities (1968 - 2007)'!D251+'Liabilities (1968 - 2007)'!H251+'Liabilities (1968 - 2007)'!I251+'Liabilities (1968 - 2007)'!K251)</f>
        <v>0</v>
      </c>
    </row>
    <row r="252" spans="2:14" ht="15" customHeight="1">
      <c r="B252" s="42" t="s">
        <v>7</v>
      </c>
      <c r="C252" s="45">
        <v>638.42301420917772</v>
      </c>
      <c r="D252" s="45">
        <v>18.304216165851386</v>
      </c>
      <c r="E252" s="63">
        <v>296.52923363615184</v>
      </c>
      <c r="F252" s="63">
        <v>19.627300256231074</v>
      </c>
      <c r="G252" s="45">
        <v>85.59748427672956</v>
      </c>
      <c r="H252" s="45">
        <v>401.7540181691125</v>
      </c>
      <c r="I252" s="63">
        <f t="shared" si="18"/>
        <v>5.8234334963894714</v>
      </c>
      <c r="J252" s="43" t="s">
        <v>73</v>
      </c>
      <c r="K252" s="64">
        <v>176.02143023526671</v>
      </c>
      <c r="L252" s="61"/>
      <c r="M252" s="41">
        <f t="shared" si="19"/>
        <v>0</v>
      </c>
      <c r="N252" s="41">
        <f>'Assets (1968 - 2007)'!J252-('Liabilities (1968 - 2007)'!C252+'Liabilities (1968 - 2007)'!D252+'Liabilities (1968 - 2007)'!H252+'Liabilities (1968 - 2007)'!I252+'Liabilities (1968 - 2007)'!K252)</f>
        <v>0</v>
      </c>
    </row>
    <row r="253" spans="2:14" ht="15" customHeight="1">
      <c r="B253" s="42" t="s">
        <v>6</v>
      </c>
      <c r="C253" s="45">
        <v>639.83694386210107</v>
      </c>
      <c r="D253" s="45">
        <v>16.415094339622641</v>
      </c>
      <c r="E253" s="63">
        <v>290.25856044723969</v>
      </c>
      <c r="F253" s="63">
        <v>21.066853016538552</v>
      </c>
      <c r="G253" s="45">
        <v>76.333566270673188</v>
      </c>
      <c r="H253" s="45">
        <v>387.65897973445141</v>
      </c>
      <c r="I253" s="63">
        <f t="shared" si="18"/>
        <v>5.8234334963894714</v>
      </c>
      <c r="J253" s="43" t="s">
        <v>73</v>
      </c>
      <c r="K253" s="64">
        <v>189.70649895178198</v>
      </c>
      <c r="L253" s="61"/>
      <c r="M253" s="41">
        <f t="shared" si="19"/>
        <v>0</v>
      </c>
      <c r="N253" s="41">
        <f>'Assets (1968 - 2007)'!J253-('Liabilities (1968 - 2007)'!C253+'Liabilities (1968 - 2007)'!D253+'Liabilities (1968 - 2007)'!H253+'Liabilities (1968 - 2007)'!I253+'Liabilities (1968 - 2007)'!K253)</f>
        <v>0</v>
      </c>
    </row>
    <row r="254" spans="2:14" ht="15" customHeight="1">
      <c r="B254" s="42" t="s">
        <v>5</v>
      </c>
      <c r="C254" s="45">
        <v>659.19636617749825</v>
      </c>
      <c r="D254" s="45">
        <v>16.536221756347544</v>
      </c>
      <c r="E254" s="63">
        <v>282.82320055904961</v>
      </c>
      <c r="F254" s="63">
        <v>19.315164220824599</v>
      </c>
      <c r="G254" s="45">
        <v>82.750989983694382</v>
      </c>
      <c r="H254" s="45">
        <v>384.88935476356858</v>
      </c>
      <c r="I254" s="63">
        <f t="shared" si="18"/>
        <v>5.8234334963894714</v>
      </c>
      <c r="J254" s="43" t="s">
        <v>73</v>
      </c>
      <c r="K254" s="64">
        <v>222.48777078965756</v>
      </c>
      <c r="L254" s="61"/>
      <c r="M254" s="41">
        <f t="shared" si="19"/>
        <v>0</v>
      </c>
      <c r="N254" s="41">
        <f>'Assets (1968 - 2007)'!J254-('Liabilities (1968 - 2007)'!C254+'Liabilities (1968 - 2007)'!D254+'Liabilities (1968 - 2007)'!H254+'Liabilities (1968 - 2007)'!I254+'Liabilities (1968 - 2007)'!K254)</f>
        <v>0</v>
      </c>
    </row>
    <row r="255" spans="2:14" ht="15" customHeight="1">
      <c r="B255" s="36">
        <v>1987</v>
      </c>
      <c r="C255" s="59"/>
      <c r="D255" s="59"/>
      <c r="E255" s="59"/>
      <c r="F255" s="59"/>
      <c r="G255" s="59"/>
      <c r="H255" s="59"/>
      <c r="I255" s="59"/>
      <c r="J255" s="65"/>
      <c r="K255" s="64"/>
      <c r="L255" s="61"/>
    </row>
    <row r="256" spans="2:14" ht="15" customHeight="1">
      <c r="B256" s="42" t="s">
        <v>72</v>
      </c>
      <c r="C256" s="45">
        <v>649.89517819706498</v>
      </c>
      <c r="D256" s="45">
        <v>16.536221756347544</v>
      </c>
      <c r="E256" s="63">
        <v>281.4861402282786</v>
      </c>
      <c r="F256" s="63">
        <v>27.260656883298392</v>
      </c>
      <c r="G256" s="45">
        <v>81.253202888423004</v>
      </c>
      <c r="H256" s="45">
        <v>390</v>
      </c>
      <c r="I256" s="63">
        <f t="shared" ref="I256:I266" si="20">((3500-1000)/1000)/0.4293</f>
        <v>5.8234334963894714</v>
      </c>
      <c r="J256" s="43" t="s">
        <v>73</v>
      </c>
      <c r="K256" s="64">
        <v>210.05124621476821</v>
      </c>
      <c r="L256" s="61"/>
      <c r="M256" s="41">
        <f t="shared" ref="M256:M267" si="21">H256-(E256+F256+G256)</f>
        <v>0</v>
      </c>
      <c r="N256" s="41">
        <f>'Assets (1968 - 2007)'!J256-('Liabilities (1968 - 2007)'!C256+'Liabilities (1968 - 2007)'!D256+'Liabilities (1968 - 2007)'!H256+'Liabilities (1968 - 2007)'!I256+'Liabilities (1968 - 2007)'!K256)</f>
        <v>0</v>
      </c>
    </row>
    <row r="257" spans="2:14" ht="15" customHeight="1">
      <c r="B257" s="42" t="s">
        <v>74</v>
      </c>
      <c r="C257" s="45">
        <v>652.84183554623803</v>
      </c>
      <c r="D257" s="45">
        <v>16.049382716049383</v>
      </c>
      <c r="E257" s="63">
        <v>282.25949219659913</v>
      </c>
      <c r="F257" s="63">
        <v>14.020498485907291</v>
      </c>
      <c r="G257" s="45">
        <v>101.13673421849522</v>
      </c>
      <c r="H257" s="45">
        <v>397.4167249010016</v>
      </c>
      <c r="I257" s="63">
        <f t="shared" si="20"/>
        <v>5.8234334963894714</v>
      </c>
      <c r="J257" s="43" t="s">
        <v>73</v>
      </c>
      <c r="K257" s="64">
        <v>207.71255532261821</v>
      </c>
      <c r="L257" s="61"/>
      <c r="M257" s="41">
        <f t="shared" si="21"/>
        <v>0</v>
      </c>
      <c r="N257" s="41">
        <f>'Assets (1968 - 2007)'!J257-('Liabilities (1968 - 2007)'!C257+'Liabilities (1968 - 2007)'!D257+'Liabilities (1968 - 2007)'!H257+'Liabilities (1968 - 2007)'!I257+'Liabilities (1968 - 2007)'!K257)</f>
        <v>0</v>
      </c>
    </row>
    <row r="258" spans="2:14" ht="15" customHeight="1">
      <c r="B258" s="42" t="s">
        <v>75</v>
      </c>
      <c r="C258" s="45">
        <v>659.11017936175176</v>
      </c>
      <c r="D258" s="45">
        <v>15.56953179594689</v>
      </c>
      <c r="E258" s="63">
        <v>288.26461681807592</v>
      </c>
      <c r="F258" s="63">
        <v>22.981597950151407</v>
      </c>
      <c r="G258" s="45">
        <v>95.779175401816914</v>
      </c>
      <c r="H258" s="45">
        <v>407.0253901700442</v>
      </c>
      <c r="I258" s="63">
        <f t="shared" si="20"/>
        <v>5.8234334963894714</v>
      </c>
      <c r="J258" s="43" t="s">
        <v>73</v>
      </c>
      <c r="K258" s="64">
        <v>181.12042860470532</v>
      </c>
      <c r="L258" s="61"/>
      <c r="M258" s="41">
        <f t="shared" si="21"/>
        <v>0</v>
      </c>
      <c r="N258" s="41">
        <f>'Assets (1968 - 2007)'!J258-('Liabilities (1968 - 2007)'!C258+'Liabilities (1968 - 2007)'!D258+'Liabilities (1968 - 2007)'!H258+'Liabilities (1968 - 2007)'!I258+'Liabilities (1968 - 2007)'!K258)</f>
        <v>0</v>
      </c>
    </row>
    <row r="259" spans="2:14" ht="15" customHeight="1">
      <c r="B259" s="42" t="s">
        <v>22</v>
      </c>
      <c r="C259" s="45">
        <v>675.56254367575116</v>
      </c>
      <c r="D259" s="45">
        <v>15.56953179594689</v>
      </c>
      <c r="E259" s="63">
        <v>283.85045422781269</v>
      </c>
      <c r="F259" s="63">
        <v>5.4437456324248776</v>
      </c>
      <c r="G259" s="45">
        <v>94.779874213836479</v>
      </c>
      <c r="H259" s="45">
        <v>384.07407407407408</v>
      </c>
      <c r="I259" s="63">
        <f t="shared" si="20"/>
        <v>5.8234334963894714</v>
      </c>
      <c r="J259" s="43" t="s">
        <v>73</v>
      </c>
      <c r="K259" s="64">
        <v>252.04751921733052</v>
      </c>
      <c r="L259" s="61"/>
      <c r="M259" s="41">
        <f t="shared" si="21"/>
        <v>0</v>
      </c>
      <c r="N259" s="41">
        <f>'Assets (1968 - 2007)'!J259-('Liabilities (1968 - 2007)'!C259+'Liabilities (1968 - 2007)'!D259+'Liabilities (1968 - 2007)'!H259+'Liabilities (1968 - 2007)'!I259+'Liabilities (1968 - 2007)'!K259)</f>
        <v>0</v>
      </c>
    </row>
    <row r="260" spans="2:14" ht="15" customHeight="1">
      <c r="B260" s="42" t="s">
        <v>76</v>
      </c>
      <c r="C260" s="45">
        <v>682.41090146750525</v>
      </c>
      <c r="D260" s="45">
        <v>15.380852550663871</v>
      </c>
      <c r="E260" s="63">
        <v>260.95737246680642</v>
      </c>
      <c r="F260" s="63">
        <v>11.656184486373164</v>
      </c>
      <c r="G260" s="45">
        <v>100.29350104821802</v>
      </c>
      <c r="H260" s="45">
        <v>372.90705800139762</v>
      </c>
      <c r="I260" s="63">
        <f t="shared" si="20"/>
        <v>5.8234334963894714</v>
      </c>
      <c r="J260" s="43" t="s">
        <v>73</v>
      </c>
      <c r="K260" s="64">
        <v>247.52154670393662</v>
      </c>
      <c r="L260" s="61"/>
      <c r="M260" s="41">
        <f t="shared" si="21"/>
        <v>0</v>
      </c>
      <c r="N260" s="41">
        <f>'Assets (1968 - 2007)'!J260-('Liabilities (1968 - 2007)'!C260+'Liabilities (1968 - 2007)'!D260+'Liabilities (1968 - 2007)'!H260+'Liabilities (1968 - 2007)'!I260+'Liabilities (1968 - 2007)'!K260)</f>
        <v>0</v>
      </c>
    </row>
    <row r="261" spans="2:14" ht="15" customHeight="1">
      <c r="B261" s="42" t="s">
        <v>77</v>
      </c>
      <c r="C261" s="45">
        <v>695.74190542744009</v>
      </c>
      <c r="D261" s="45">
        <v>15.380852550663871</v>
      </c>
      <c r="E261" s="63">
        <v>269.4525972513394</v>
      </c>
      <c r="F261" s="63">
        <v>5.0896808758443974</v>
      </c>
      <c r="G261" s="45">
        <v>105.14325646401117</v>
      </c>
      <c r="H261" s="45">
        <v>379.68553459119494</v>
      </c>
      <c r="I261" s="63">
        <f t="shared" si="20"/>
        <v>5.8234334963894714</v>
      </c>
      <c r="J261" s="43" t="s">
        <v>73</v>
      </c>
      <c r="K261" s="64">
        <v>231.78197064989519</v>
      </c>
      <c r="L261" s="61"/>
      <c r="M261" s="41">
        <f t="shared" si="21"/>
        <v>0</v>
      </c>
      <c r="N261" s="41">
        <f>'Assets (1968 - 2007)'!J261-('Liabilities (1968 - 2007)'!C261+'Liabilities (1968 - 2007)'!D261+'Liabilities (1968 - 2007)'!H261+'Liabilities (1968 - 2007)'!I261+'Liabilities (1968 - 2007)'!K261)</f>
        <v>0</v>
      </c>
    </row>
    <row r="262" spans="2:14" ht="15" customHeight="1">
      <c r="B262" s="42" t="s">
        <v>78</v>
      </c>
      <c r="C262" s="45">
        <v>703.88306545539251</v>
      </c>
      <c r="D262" s="45">
        <v>16.475658047985092</v>
      </c>
      <c r="E262" s="63">
        <v>268.96575821104119</v>
      </c>
      <c r="F262" s="63">
        <v>5.5974842767295598</v>
      </c>
      <c r="G262" s="45">
        <v>105.72792918704869</v>
      </c>
      <c r="H262" s="45">
        <v>380.29117167481945</v>
      </c>
      <c r="I262" s="63">
        <f t="shared" si="20"/>
        <v>5.8234334963894714</v>
      </c>
      <c r="J262" s="43" t="s">
        <v>73</v>
      </c>
      <c r="K262" s="64">
        <v>223.19590030281853</v>
      </c>
      <c r="L262" s="61"/>
      <c r="M262" s="41">
        <f t="shared" si="21"/>
        <v>0</v>
      </c>
      <c r="N262" s="41">
        <f>'Assets (1968 - 2007)'!J262-('Liabilities (1968 - 2007)'!C262+'Liabilities (1968 - 2007)'!D262+'Liabilities (1968 - 2007)'!H262+'Liabilities (1968 - 2007)'!I262+'Liabilities (1968 - 2007)'!K262)</f>
        <v>0</v>
      </c>
    </row>
    <row r="263" spans="2:14" ht="15" customHeight="1">
      <c r="B263" s="42" t="s">
        <v>17</v>
      </c>
      <c r="C263" s="45">
        <v>703.92732354996508</v>
      </c>
      <c r="D263" s="45">
        <v>16.475658047985092</v>
      </c>
      <c r="E263" s="63">
        <v>296.73887724202189</v>
      </c>
      <c r="F263" s="63">
        <v>4.9475890985324948</v>
      </c>
      <c r="G263" s="45">
        <v>106.41742371302119</v>
      </c>
      <c r="H263" s="45">
        <v>408.10389005357558</v>
      </c>
      <c r="I263" s="63">
        <f t="shared" si="20"/>
        <v>5.8234334963894714</v>
      </c>
      <c r="J263" s="43" t="s">
        <v>73</v>
      </c>
      <c r="K263" s="64">
        <v>222.67645003494059</v>
      </c>
      <c r="L263" s="61"/>
      <c r="M263" s="41">
        <f t="shared" si="21"/>
        <v>0</v>
      </c>
      <c r="N263" s="41">
        <f>'Assets (1968 - 2007)'!J263-('Liabilities (1968 - 2007)'!C263+'Liabilities (1968 - 2007)'!D263+'Liabilities (1968 - 2007)'!H263+'Liabilities (1968 - 2007)'!I263+'Liabilities (1968 - 2007)'!K263)</f>
        <v>0</v>
      </c>
    </row>
    <row r="264" spans="2:14" ht="15" customHeight="1">
      <c r="B264" s="42" t="s">
        <v>18</v>
      </c>
      <c r="C264" s="45">
        <v>704.41416259026312</v>
      </c>
      <c r="D264" s="45">
        <v>17.523876077335196</v>
      </c>
      <c r="E264" s="63">
        <v>309.96738877242018</v>
      </c>
      <c r="F264" s="63">
        <v>3.2518052643838806</v>
      </c>
      <c r="G264" s="45">
        <v>107.00908455625436</v>
      </c>
      <c r="H264" s="45">
        <v>420.22827859305846</v>
      </c>
      <c r="I264" s="63">
        <f t="shared" si="20"/>
        <v>5.8234334963894714</v>
      </c>
      <c r="J264" s="43" t="s">
        <v>73</v>
      </c>
      <c r="K264" s="64">
        <v>214.98718844630793</v>
      </c>
      <c r="L264" s="61"/>
      <c r="M264" s="41">
        <f t="shared" si="21"/>
        <v>0</v>
      </c>
      <c r="N264" s="41">
        <f>'Assets (1968 - 2007)'!J264-('Liabilities (1968 - 2007)'!C264+'Liabilities (1968 - 2007)'!D264+'Liabilities (1968 - 2007)'!H264+'Liabilities (1968 - 2007)'!I264+'Liabilities (1968 - 2007)'!K264)</f>
        <v>0</v>
      </c>
    </row>
    <row r="265" spans="2:14" ht="15" customHeight="1">
      <c r="B265" s="42" t="s">
        <v>7</v>
      </c>
      <c r="C265" s="45">
        <v>705.75122292103413</v>
      </c>
      <c r="D265" s="45">
        <v>17.523876077335196</v>
      </c>
      <c r="E265" s="63">
        <v>318.15979501514096</v>
      </c>
      <c r="F265" s="63">
        <v>4.2930351735383177</v>
      </c>
      <c r="G265" s="45">
        <v>106.5175867691591</v>
      </c>
      <c r="H265" s="45">
        <v>428.97041695783832</v>
      </c>
      <c r="I265" s="63">
        <f t="shared" si="20"/>
        <v>5.8234334963894714</v>
      </c>
      <c r="J265" s="43" t="s">
        <v>73</v>
      </c>
      <c r="K265" s="64">
        <v>210.32611227579781</v>
      </c>
      <c r="L265" s="61"/>
      <c r="M265" s="41">
        <f t="shared" si="21"/>
        <v>0</v>
      </c>
      <c r="N265" s="41">
        <f>'Assets (1968 - 2007)'!J265-('Liabilities (1968 - 2007)'!C265+'Liabilities (1968 - 2007)'!D265+'Liabilities (1968 - 2007)'!H265+'Liabilities (1968 - 2007)'!I265+'Liabilities (1968 - 2007)'!K265)</f>
        <v>0</v>
      </c>
    </row>
    <row r="266" spans="2:14" ht="15" customHeight="1">
      <c r="B266" s="42" t="s">
        <v>6</v>
      </c>
      <c r="C266" s="45">
        <v>707.26065688329834</v>
      </c>
      <c r="D266" s="45">
        <v>17.521546703936639</v>
      </c>
      <c r="E266" s="63">
        <v>319.10086186815749</v>
      </c>
      <c r="F266" s="63">
        <v>6.5362217563475422</v>
      </c>
      <c r="G266" s="45">
        <v>101.9706498951782</v>
      </c>
      <c r="H266" s="45">
        <v>427.60773351968322</v>
      </c>
      <c r="I266" s="63">
        <f t="shared" si="20"/>
        <v>5.8234334963894714</v>
      </c>
      <c r="J266" s="43" t="s">
        <v>73</v>
      </c>
      <c r="K266" s="64">
        <v>262.35499650593988</v>
      </c>
      <c r="L266" s="61"/>
      <c r="M266" s="41">
        <f t="shared" si="21"/>
        <v>0</v>
      </c>
      <c r="N266" s="41">
        <f>'Assets (1968 - 2007)'!J266-('Liabilities (1968 - 2007)'!C266+'Liabilities (1968 - 2007)'!D266+'Liabilities (1968 - 2007)'!H266+'Liabilities (1968 - 2007)'!I266+'Liabilities (1968 - 2007)'!K266)</f>
        <v>0</v>
      </c>
    </row>
    <row r="267" spans="2:14" ht="15" customHeight="1">
      <c r="B267" s="42" t="s">
        <v>5</v>
      </c>
      <c r="C267" s="45">
        <v>717.71488469601672</v>
      </c>
      <c r="D267" s="45">
        <v>17.405078034008852</v>
      </c>
      <c r="E267" s="63">
        <v>245.97018402049846</v>
      </c>
      <c r="F267" s="63">
        <v>19.753086419753085</v>
      </c>
      <c r="G267" s="45">
        <v>106.49895178197065</v>
      </c>
      <c r="H267" s="45">
        <v>372.22222222222217</v>
      </c>
      <c r="I267" s="63">
        <v>8.1528068949452592</v>
      </c>
      <c r="J267" s="43" t="s">
        <v>73</v>
      </c>
      <c r="K267" s="64">
        <v>265.10132774283716</v>
      </c>
      <c r="L267" s="61"/>
      <c r="M267" s="41">
        <f t="shared" si="21"/>
        <v>0</v>
      </c>
      <c r="N267" s="41">
        <f>'Assets (1968 - 2007)'!J267-('Liabilities (1968 - 2007)'!C267+'Liabilities (1968 - 2007)'!D267+'Liabilities (1968 - 2007)'!H267+'Liabilities (1968 - 2007)'!I267+'Liabilities (1968 - 2007)'!K267)</f>
        <v>0</v>
      </c>
    </row>
    <row r="268" spans="2:14" ht="15" customHeight="1">
      <c r="B268" s="36">
        <v>1988</v>
      </c>
      <c r="C268" s="59"/>
      <c r="D268" s="59"/>
      <c r="E268" s="59"/>
      <c r="F268" s="59"/>
      <c r="G268" s="59"/>
      <c r="H268" s="59"/>
      <c r="I268" s="59"/>
      <c r="J268" s="65"/>
      <c r="K268" s="64"/>
      <c r="L268" s="61"/>
    </row>
    <row r="269" spans="2:14" ht="15" customHeight="1">
      <c r="B269" s="42" t="s">
        <v>72</v>
      </c>
      <c r="C269" s="45">
        <v>708.41369671558357</v>
      </c>
      <c r="D269" s="45">
        <v>17.407407407407405</v>
      </c>
      <c r="E269" s="63">
        <v>262.8488236664337</v>
      </c>
      <c r="F269" s="63">
        <v>7.9361751688795712</v>
      </c>
      <c r="G269" s="45">
        <v>94.304682040531091</v>
      </c>
      <c r="H269" s="45">
        <v>365.08968087584441</v>
      </c>
      <c r="I269" s="63">
        <v>8.1528068949452592</v>
      </c>
      <c r="J269" s="43" t="s">
        <v>73</v>
      </c>
      <c r="K269" s="64">
        <v>258.22967621709762</v>
      </c>
      <c r="L269" s="61"/>
      <c r="M269" s="41">
        <f t="shared" ref="M269:M280" si="22">H269-(E269+F269+G269)</f>
        <v>0</v>
      </c>
      <c r="N269" s="41">
        <f>'Assets (1968 - 2007)'!J269-('Liabilities (1968 - 2007)'!C269+'Liabilities (1968 - 2007)'!D269+'Liabilities (1968 - 2007)'!H269+'Liabilities (1968 - 2007)'!I269+'Liabilities (1968 - 2007)'!K269)</f>
        <v>0</v>
      </c>
    </row>
    <row r="270" spans="2:14" ht="15" customHeight="1">
      <c r="B270" s="42" t="s">
        <v>74</v>
      </c>
      <c r="C270" s="45">
        <v>707.36081993943628</v>
      </c>
      <c r="D270" s="45">
        <v>18.173771255532259</v>
      </c>
      <c r="E270" s="63">
        <v>276.84369904495691</v>
      </c>
      <c r="F270" s="63">
        <v>6.9205683671092473</v>
      </c>
      <c r="G270" s="45">
        <v>96.177498252969954</v>
      </c>
      <c r="H270" s="45">
        <v>379.94176566503609</v>
      </c>
      <c r="I270" s="63">
        <v>8.1528068949452592</v>
      </c>
      <c r="J270" s="43" t="s">
        <v>73</v>
      </c>
      <c r="K270" s="64">
        <v>242.65548567435357</v>
      </c>
      <c r="L270" s="61"/>
      <c r="M270" s="41">
        <f t="shared" si="22"/>
        <v>0</v>
      </c>
      <c r="N270" s="41">
        <f>'Assets (1968 - 2007)'!J270-('Liabilities (1968 - 2007)'!C270+'Liabilities (1968 - 2007)'!D270+'Liabilities (1968 - 2007)'!H270+'Liabilities (1968 - 2007)'!I270+'Liabilities (1968 - 2007)'!K270)</f>
        <v>0</v>
      </c>
    </row>
    <row r="271" spans="2:14" ht="15" customHeight="1">
      <c r="B271" s="42" t="s">
        <v>75</v>
      </c>
      <c r="C271" s="45">
        <v>707.23969252271138</v>
      </c>
      <c r="D271" s="45">
        <v>19.224318658280922</v>
      </c>
      <c r="E271" s="63">
        <v>300.77102259492199</v>
      </c>
      <c r="F271" s="63">
        <v>6.6387141858839973</v>
      </c>
      <c r="G271" s="45">
        <v>98.781737712555312</v>
      </c>
      <c r="H271" s="45">
        <v>406.19147449336123</v>
      </c>
      <c r="I271" s="63">
        <v>8.1528068949452592</v>
      </c>
      <c r="J271" s="43" t="s">
        <v>73</v>
      </c>
      <c r="K271" s="64">
        <v>225.20847891917074</v>
      </c>
      <c r="L271" s="61"/>
      <c r="M271" s="41">
        <f t="shared" si="22"/>
        <v>0</v>
      </c>
      <c r="N271" s="41">
        <f>'Assets (1968 - 2007)'!J271-('Liabilities (1968 - 2007)'!C271+'Liabilities (1968 - 2007)'!D271+'Liabilities (1968 - 2007)'!H271+'Liabilities (1968 - 2007)'!I271+'Liabilities (1968 - 2007)'!K271)</f>
        <v>0</v>
      </c>
    </row>
    <row r="272" spans="2:14" ht="15" customHeight="1">
      <c r="B272" s="42" t="s">
        <v>22</v>
      </c>
      <c r="C272" s="45">
        <v>706.1984626135569</v>
      </c>
      <c r="D272" s="45">
        <v>19.224318658280922</v>
      </c>
      <c r="E272" s="63">
        <v>300.70580013976235</v>
      </c>
      <c r="F272" s="63">
        <v>5.9725133938970414</v>
      </c>
      <c r="G272" s="45">
        <v>102.16165851385976</v>
      </c>
      <c r="H272" s="45">
        <v>408.83997204751915</v>
      </c>
      <c r="I272" s="63">
        <v>8.1528068949452592</v>
      </c>
      <c r="J272" s="43" t="s">
        <v>73</v>
      </c>
      <c r="K272" s="64">
        <v>218.35779175401817</v>
      </c>
      <c r="L272" s="61"/>
      <c r="M272" s="41">
        <f t="shared" si="22"/>
        <v>0</v>
      </c>
      <c r="N272" s="41">
        <f>'Assets (1968 - 2007)'!J272-('Liabilities (1968 - 2007)'!C272+'Liabilities (1968 - 2007)'!D272+'Liabilities (1968 - 2007)'!H272+'Liabilities (1968 - 2007)'!I272+'Liabilities (1968 - 2007)'!K272)</f>
        <v>0</v>
      </c>
    </row>
    <row r="273" spans="2:14" ht="15" customHeight="1">
      <c r="B273" s="42" t="s">
        <v>76</v>
      </c>
      <c r="C273" s="45">
        <v>713.738644304682</v>
      </c>
      <c r="D273" s="45">
        <v>19.920801304449103</v>
      </c>
      <c r="E273" s="63">
        <v>306.95783834148608</v>
      </c>
      <c r="F273" s="63">
        <v>6.5245748893547635</v>
      </c>
      <c r="G273" s="45">
        <v>77.148846960167702</v>
      </c>
      <c r="H273" s="45">
        <v>390.63126019100861</v>
      </c>
      <c r="I273" s="63">
        <v>8.1528068949452592</v>
      </c>
      <c r="J273" s="43" t="s">
        <v>73</v>
      </c>
      <c r="K273" s="64">
        <v>210.67318891218261</v>
      </c>
      <c r="L273" s="61"/>
      <c r="M273" s="41">
        <f t="shared" si="22"/>
        <v>0</v>
      </c>
      <c r="N273" s="41">
        <f>'Assets (1968 - 2007)'!J273-('Liabilities (1968 - 2007)'!C273+'Liabilities (1968 - 2007)'!D273+'Liabilities (1968 - 2007)'!H273+'Liabilities (1968 - 2007)'!I273+'Liabilities (1968 - 2007)'!K273)</f>
        <v>0</v>
      </c>
    </row>
    <row r="274" spans="2:14" ht="15" customHeight="1">
      <c r="B274" s="42" t="s">
        <v>77</v>
      </c>
      <c r="C274" s="45">
        <v>724.97787095271372</v>
      </c>
      <c r="D274" s="45">
        <v>19.412997903563941</v>
      </c>
      <c r="E274" s="63">
        <v>306.16818075937567</v>
      </c>
      <c r="F274" s="63">
        <v>5.8770090845562546</v>
      </c>
      <c r="G274" s="45">
        <v>80.687165152573968</v>
      </c>
      <c r="H274" s="45">
        <v>392.73235499650593</v>
      </c>
      <c r="I274" s="63">
        <v>8.1528068949452592</v>
      </c>
      <c r="J274" s="43" t="s">
        <v>73</v>
      </c>
      <c r="K274" s="64">
        <v>243.76426741206615</v>
      </c>
      <c r="L274" s="61"/>
      <c r="M274" s="41">
        <f t="shared" si="22"/>
        <v>0</v>
      </c>
      <c r="N274" s="41">
        <f>'Assets (1968 - 2007)'!J274-('Liabilities (1968 - 2007)'!C274+'Liabilities (1968 - 2007)'!D274+'Liabilities (1968 - 2007)'!H274+'Liabilities (1968 - 2007)'!I274+'Liabilities (1968 - 2007)'!K274)</f>
        <v>0</v>
      </c>
    </row>
    <row r="275" spans="2:14" ht="15" customHeight="1">
      <c r="B275" s="42" t="s">
        <v>78</v>
      </c>
      <c r="C275" s="45">
        <v>731.09713487071974</v>
      </c>
      <c r="D275" s="45">
        <v>20.170044258094574</v>
      </c>
      <c r="E275" s="63">
        <v>293.82250174703006</v>
      </c>
      <c r="F275" s="63">
        <v>6.8739808991381315</v>
      </c>
      <c r="G275" s="45">
        <v>91.15536920568367</v>
      </c>
      <c r="H275" s="45">
        <v>391.85185185185185</v>
      </c>
      <c r="I275" s="63">
        <v>8.1528068949452592</v>
      </c>
      <c r="J275" s="43" t="s">
        <v>73</v>
      </c>
      <c r="K275" s="64">
        <v>248.20405310971347</v>
      </c>
      <c r="L275" s="61"/>
      <c r="M275" s="41">
        <f t="shared" si="22"/>
        <v>0</v>
      </c>
      <c r="N275" s="41">
        <f>'Assets (1968 - 2007)'!J275-('Liabilities (1968 - 2007)'!C275+'Liabilities (1968 - 2007)'!D275+'Liabilities (1968 - 2007)'!H275+'Liabilities (1968 - 2007)'!I275+'Liabilities (1968 - 2007)'!K275)</f>
        <v>0</v>
      </c>
    </row>
    <row r="276" spans="2:14" ht="15" customHeight="1">
      <c r="B276" s="42" t="s">
        <v>17</v>
      </c>
      <c r="C276" s="45">
        <v>732.14535290006984</v>
      </c>
      <c r="D276" s="45">
        <v>20.170044258094574</v>
      </c>
      <c r="E276" s="63">
        <v>313.82250174703</v>
      </c>
      <c r="F276" s="63">
        <v>3.5499650593990215</v>
      </c>
      <c r="G276" s="45">
        <v>90.973678080596315</v>
      </c>
      <c r="H276" s="45">
        <v>408.34614488702539</v>
      </c>
      <c r="I276" s="63">
        <v>8.1528068949452592</v>
      </c>
      <c r="J276" s="43" t="s">
        <v>73</v>
      </c>
      <c r="K276" s="64">
        <f>((101672+500)/1000)/0.4293</f>
        <v>237.996738877242</v>
      </c>
      <c r="L276" s="61"/>
      <c r="M276" s="41">
        <f t="shared" si="22"/>
        <v>0</v>
      </c>
      <c r="N276" s="41">
        <f>'Assets (1968 - 2007)'!J276-('Liabilities (1968 - 2007)'!C276+'Liabilities (1968 - 2007)'!D276+'Liabilities (1968 - 2007)'!H276+'Liabilities (1968 - 2007)'!I276+'Liabilities (1968 - 2007)'!K276)</f>
        <v>0</v>
      </c>
    </row>
    <row r="277" spans="2:14" ht="15" customHeight="1">
      <c r="B277" s="42" t="s">
        <v>18</v>
      </c>
      <c r="C277" s="45">
        <v>730.5986489634289</v>
      </c>
      <c r="D277" s="45">
        <v>20.170044258094574</v>
      </c>
      <c r="E277" s="63">
        <v>315.89098532494756</v>
      </c>
      <c r="F277" s="63">
        <v>6.2986256696948519</v>
      </c>
      <c r="G277" s="45">
        <v>98.450966689960396</v>
      </c>
      <c r="H277" s="45">
        <v>420.64057768460282</v>
      </c>
      <c r="I277" s="63">
        <v>8.1528068949452592</v>
      </c>
      <c r="J277" s="43" t="s">
        <v>73</v>
      </c>
      <c r="K277" s="64">
        <v>231.79827626368504</v>
      </c>
      <c r="L277" s="61"/>
      <c r="M277" s="41">
        <f t="shared" si="22"/>
        <v>0</v>
      </c>
      <c r="N277" s="41">
        <f>'Assets (1968 - 2007)'!J277-('Liabilities (1968 - 2007)'!C277+'Liabilities (1968 - 2007)'!D277+'Liabilities (1968 - 2007)'!H277+'Liabilities (1968 - 2007)'!I277+'Liabilities (1968 - 2007)'!K277)</f>
        <v>0</v>
      </c>
    </row>
    <row r="278" spans="2:14" ht="15" customHeight="1">
      <c r="B278" s="42" t="s">
        <v>7</v>
      </c>
      <c r="C278" s="45">
        <v>736.80642907057995</v>
      </c>
      <c r="D278" s="45">
        <v>21.101793617516886</v>
      </c>
      <c r="E278" s="63">
        <v>335.48101560680175</v>
      </c>
      <c r="F278" s="63">
        <v>6.1868157465641742</v>
      </c>
      <c r="G278" s="45">
        <v>93.156300955043079</v>
      </c>
      <c r="H278" s="45">
        <v>434.82413230840899</v>
      </c>
      <c r="I278" s="63">
        <v>8.1528068949452592</v>
      </c>
      <c r="J278" s="43" t="s">
        <v>73</v>
      </c>
      <c r="K278" s="64">
        <v>262.78825995807125</v>
      </c>
      <c r="L278" s="61"/>
      <c r="M278" s="41">
        <f t="shared" si="22"/>
        <v>0</v>
      </c>
      <c r="N278" s="41">
        <f>'Assets (1968 - 2007)'!J278-('Liabilities (1968 - 2007)'!C278+'Liabilities (1968 - 2007)'!D278+'Liabilities (1968 - 2007)'!H278+'Liabilities (1968 - 2007)'!I278+'Liabilities (1968 - 2007)'!K278)</f>
        <v>0</v>
      </c>
    </row>
    <row r="279" spans="2:14" ht="15" customHeight="1">
      <c r="B279" s="42" t="s">
        <v>6</v>
      </c>
      <c r="C279" s="45">
        <v>736.43605870020963</v>
      </c>
      <c r="D279" s="45">
        <v>21.101793617516886</v>
      </c>
      <c r="E279" s="63">
        <v>326.20545073375257</v>
      </c>
      <c r="F279" s="63">
        <v>5.1525739576054042</v>
      </c>
      <c r="G279" s="45">
        <v>88.27393431167016</v>
      </c>
      <c r="H279" s="45">
        <v>419.63195900302816</v>
      </c>
      <c r="I279" s="63">
        <v>8.1528068949452592</v>
      </c>
      <c r="J279" s="43" t="s">
        <v>73</v>
      </c>
      <c r="K279" s="64">
        <v>264.32564640111809</v>
      </c>
      <c r="L279" s="61"/>
      <c r="M279" s="41">
        <f t="shared" si="22"/>
        <v>0</v>
      </c>
      <c r="N279" s="41">
        <f>'Assets (1968 - 2007)'!J279-('Liabilities (1968 - 2007)'!C279+'Liabilities (1968 - 2007)'!D279+'Liabilities (1968 - 2007)'!H279+'Liabilities (1968 - 2007)'!I279+'Liabilities (1968 - 2007)'!K279)</f>
        <v>0</v>
      </c>
    </row>
    <row r="280" spans="2:14" ht="15" customHeight="1">
      <c r="B280" s="42" t="s">
        <v>5</v>
      </c>
      <c r="C280" s="45">
        <v>750.28185418122519</v>
      </c>
      <c r="D280" s="45">
        <v>21.451199627300255</v>
      </c>
      <c r="E280" s="63">
        <v>225.90496156533891</v>
      </c>
      <c r="F280" s="63">
        <v>69.701840204984848</v>
      </c>
      <c r="G280" s="45">
        <v>78.285581178662923</v>
      </c>
      <c r="H280" s="45">
        <v>373.89238294898672</v>
      </c>
      <c r="I280" s="63">
        <v>8.1528068949452592</v>
      </c>
      <c r="J280" s="43" t="s">
        <v>73</v>
      </c>
      <c r="K280" s="64">
        <v>247.79874213836476</v>
      </c>
      <c r="L280" s="61"/>
      <c r="M280" s="41">
        <f t="shared" si="22"/>
        <v>0</v>
      </c>
      <c r="N280" s="41">
        <f>'Assets (1968 - 2007)'!J280-('Liabilities (1968 - 2007)'!C280+'Liabilities (1968 - 2007)'!D280+'Liabilities (1968 - 2007)'!H280+'Liabilities (1968 - 2007)'!I280+'Liabilities (1968 - 2007)'!K280)</f>
        <v>0</v>
      </c>
    </row>
    <row r="281" spans="2:14" ht="15" customHeight="1">
      <c r="B281" s="36">
        <v>1989</v>
      </c>
      <c r="C281" s="59"/>
      <c r="D281" s="59"/>
      <c r="E281" s="59"/>
      <c r="F281" s="59"/>
      <c r="G281" s="59"/>
      <c r="H281" s="59"/>
      <c r="I281" s="59"/>
      <c r="J281" s="65"/>
      <c r="K281" s="64"/>
      <c r="L281" s="61"/>
    </row>
    <row r="282" spans="2:14" ht="15" customHeight="1">
      <c r="B282" s="42" t="s">
        <v>72</v>
      </c>
      <c r="C282" s="45">
        <v>739.57838341486138</v>
      </c>
      <c r="D282" s="45">
        <v>22.033542976939202</v>
      </c>
      <c r="E282" s="63">
        <v>229.88120195667366</v>
      </c>
      <c r="F282" s="63">
        <v>47.253668763102723</v>
      </c>
      <c r="G282" s="45">
        <v>84.595853715350572</v>
      </c>
      <c r="H282" s="45">
        <v>361.73072443512694</v>
      </c>
      <c r="I282" s="63">
        <v>8.1528068949452592</v>
      </c>
      <c r="J282" s="43" t="s">
        <v>73</v>
      </c>
      <c r="K282" s="64">
        <v>258.59305846727227</v>
      </c>
      <c r="L282" s="61"/>
      <c r="M282" s="41">
        <f t="shared" ref="M282:M293" si="23">H282-(E282+F282+G282)</f>
        <v>0</v>
      </c>
      <c r="N282" s="41">
        <f>'Assets (1968 - 2007)'!J282-('Liabilities (1968 - 2007)'!C282+'Liabilities (1968 - 2007)'!D282+'Liabilities (1968 - 2007)'!H282+'Liabilities (1968 - 2007)'!I282+'Liabilities (1968 - 2007)'!K282)</f>
        <v>0</v>
      </c>
    </row>
    <row r="283" spans="2:14" ht="15" customHeight="1">
      <c r="B283" s="42" t="s">
        <v>74</v>
      </c>
      <c r="C283" s="45">
        <v>736.76682972280446</v>
      </c>
      <c r="D283" s="45">
        <v>22.033542976939202</v>
      </c>
      <c r="E283" s="63">
        <v>227.81504775215467</v>
      </c>
      <c r="F283" s="63">
        <v>50.526438388073601</v>
      </c>
      <c r="G283" s="45">
        <v>84.754251106452358</v>
      </c>
      <c r="H283" s="45">
        <v>363.09573724668064</v>
      </c>
      <c r="I283" s="63">
        <v>8.1528068949452592</v>
      </c>
      <c r="J283" s="43" t="s">
        <v>73</v>
      </c>
      <c r="K283" s="64">
        <v>242.58327509899837</v>
      </c>
      <c r="L283" s="61"/>
      <c r="M283" s="41">
        <f t="shared" si="23"/>
        <v>0</v>
      </c>
      <c r="N283" s="41">
        <f>'Assets (1968 - 2007)'!J283-('Liabilities (1968 - 2007)'!C283+'Liabilities (1968 - 2007)'!D283+'Liabilities (1968 - 2007)'!H283+'Liabilities (1968 - 2007)'!I283+'Liabilities (1968 - 2007)'!K283)</f>
        <v>0</v>
      </c>
    </row>
    <row r="284" spans="2:14" ht="15" customHeight="1">
      <c r="B284" s="42" t="s">
        <v>75</v>
      </c>
      <c r="C284" s="45">
        <v>732.81854181225242</v>
      </c>
      <c r="D284" s="45">
        <v>22.033542976939202</v>
      </c>
      <c r="E284" s="63">
        <v>253.23084090379689</v>
      </c>
      <c r="F284" s="63">
        <v>10.901467505241088</v>
      </c>
      <c r="G284" s="45">
        <v>83.158630328441646</v>
      </c>
      <c r="H284" s="45">
        <v>347.29093873747962</v>
      </c>
      <c r="I284" s="63">
        <v>8.1528068949452592</v>
      </c>
      <c r="J284" s="43" t="s">
        <v>73</v>
      </c>
      <c r="K284" s="64">
        <v>251.86116934544606</v>
      </c>
      <c r="L284" s="61"/>
      <c r="M284" s="41">
        <f t="shared" si="23"/>
        <v>0</v>
      </c>
      <c r="N284" s="41">
        <f>'Assets (1968 - 2007)'!J284-('Liabilities (1968 - 2007)'!C284+'Liabilities (1968 - 2007)'!D284+'Liabilities (1968 - 2007)'!H284+'Liabilities (1968 - 2007)'!I284+'Liabilities (1968 - 2007)'!K284)</f>
        <v>0</v>
      </c>
    </row>
    <row r="285" spans="2:14" ht="15" customHeight="1">
      <c r="B285" s="42" t="s">
        <v>22</v>
      </c>
      <c r="C285" s="45">
        <v>740.36571162357325</v>
      </c>
      <c r="D285" s="45">
        <v>22.033542976939202</v>
      </c>
      <c r="E285" s="63">
        <v>252.72070812951313</v>
      </c>
      <c r="F285" s="63">
        <v>4.4793850454227808</v>
      </c>
      <c r="G285" s="45">
        <v>88.336827393431165</v>
      </c>
      <c r="H285" s="45">
        <v>345.53692056836707</v>
      </c>
      <c r="I285" s="63">
        <v>8.1528068949452592</v>
      </c>
      <c r="J285" s="43" t="s">
        <v>73</v>
      </c>
      <c r="K285" s="64">
        <v>241.68646634055438</v>
      </c>
      <c r="L285" s="61"/>
      <c r="M285" s="41">
        <f t="shared" si="23"/>
        <v>0</v>
      </c>
      <c r="N285" s="41">
        <f>'Assets (1968 - 2007)'!J285-('Liabilities (1968 - 2007)'!C285+'Liabilities (1968 - 2007)'!D285+'Liabilities (1968 - 2007)'!H285+'Liabilities (1968 - 2007)'!I285+'Liabilities (1968 - 2007)'!K285)</f>
        <v>0</v>
      </c>
    </row>
    <row r="286" spans="2:14" ht="15" customHeight="1">
      <c r="B286" s="42" t="s">
        <v>76</v>
      </c>
      <c r="C286" s="45">
        <v>741.40694153272773</v>
      </c>
      <c r="D286" s="45">
        <v>22.033542976939202</v>
      </c>
      <c r="E286" s="63">
        <v>260.9364081062194</v>
      </c>
      <c r="F286" s="63">
        <v>5.550896808758444</v>
      </c>
      <c r="G286" s="45">
        <v>82.669461914744929</v>
      </c>
      <c r="H286" s="45">
        <v>349.15676682972281</v>
      </c>
      <c r="I286" s="63">
        <v>8.1528068949452592</v>
      </c>
      <c r="J286" s="43" t="s">
        <v>73</v>
      </c>
      <c r="K286" s="64">
        <v>232.42487770789657</v>
      </c>
      <c r="L286" s="61"/>
      <c r="M286" s="41">
        <f t="shared" si="23"/>
        <v>0</v>
      </c>
      <c r="N286" s="41">
        <f>'Assets (1968 - 2007)'!J286-('Liabilities (1968 - 2007)'!C286+'Liabilities (1968 - 2007)'!D286+'Liabilities (1968 - 2007)'!H286+'Liabilities (1968 - 2007)'!I286+'Liabilities (1968 - 2007)'!K286)</f>
        <v>0</v>
      </c>
    </row>
    <row r="287" spans="2:14" ht="15" customHeight="1">
      <c r="B287" s="42" t="s">
        <v>77</v>
      </c>
      <c r="C287" s="45">
        <v>748.01537386443044</v>
      </c>
      <c r="D287" s="45">
        <v>23.198229676217096</v>
      </c>
      <c r="E287" s="63">
        <v>265.46470999301187</v>
      </c>
      <c r="F287" s="63">
        <v>6.2753319357092936</v>
      </c>
      <c r="G287" s="45">
        <v>86.224085720941062</v>
      </c>
      <c r="H287" s="45">
        <v>357.96412764966226</v>
      </c>
      <c r="I287" s="63">
        <v>8.1528068949452592</v>
      </c>
      <c r="J287" s="43" t="s">
        <v>73</v>
      </c>
      <c r="K287" s="64">
        <v>291.85651059864892</v>
      </c>
      <c r="L287" s="61"/>
      <c r="M287" s="41">
        <f t="shared" si="23"/>
        <v>0</v>
      </c>
      <c r="N287" s="41">
        <f>'Assets (1968 - 2007)'!J287-('Liabilities (1968 - 2007)'!C287+'Liabilities (1968 - 2007)'!D287+'Liabilities (1968 - 2007)'!H287+'Liabilities (1968 - 2007)'!I287+'Liabilities (1968 - 2007)'!K287)</f>
        <v>0</v>
      </c>
    </row>
    <row r="288" spans="2:14" ht="15" customHeight="1">
      <c r="B288" s="42" t="s">
        <v>78</v>
      </c>
      <c r="C288" s="45">
        <v>751.70277195434426</v>
      </c>
      <c r="D288" s="45">
        <v>23.198229676217096</v>
      </c>
      <c r="E288" s="63">
        <v>273.10039599347778</v>
      </c>
      <c r="F288" s="63">
        <v>5.2573957605404145</v>
      </c>
      <c r="G288" s="45">
        <v>85.355229443279754</v>
      </c>
      <c r="H288" s="45">
        <v>363.71302119729791</v>
      </c>
      <c r="I288" s="63">
        <v>8.1528068949452592</v>
      </c>
      <c r="J288" s="43" t="s">
        <v>73</v>
      </c>
      <c r="K288" s="64">
        <v>277.1861169345446</v>
      </c>
      <c r="L288" s="61"/>
      <c r="M288" s="41">
        <f t="shared" si="23"/>
        <v>0</v>
      </c>
      <c r="N288" s="41">
        <f>'Assets (1968 - 2007)'!J288-('Liabilities (1968 - 2007)'!C288+'Liabilities (1968 - 2007)'!D288+'Liabilities (1968 - 2007)'!H288+'Liabilities (1968 - 2007)'!I288+'Liabilities (1968 - 2007)'!K288)</f>
        <v>0</v>
      </c>
    </row>
    <row r="289" spans="2:14" ht="15" customHeight="1">
      <c r="B289" s="42" t="s">
        <v>17</v>
      </c>
      <c r="C289" s="45">
        <v>749.69951083158628</v>
      </c>
      <c r="D289" s="45">
        <v>24.013510365711621</v>
      </c>
      <c r="E289" s="63">
        <v>283.2401583973911</v>
      </c>
      <c r="F289" s="63">
        <v>4.067085953878407</v>
      </c>
      <c r="G289" s="45">
        <v>89.221989284882355</v>
      </c>
      <c r="H289" s="45">
        <v>376.5292336361519</v>
      </c>
      <c r="I289" s="63">
        <v>8.1528068949452592</v>
      </c>
      <c r="J289" s="43" t="s">
        <v>73</v>
      </c>
      <c r="K289" s="64">
        <v>268.86093640810623</v>
      </c>
      <c r="L289" s="61"/>
      <c r="M289" s="41">
        <f t="shared" si="23"/>
        <v>0</v>
      </c>
      <c r="N289" s="41">
        <f>'Assets (1968 - 2007)'!J289-('Liabilities (1968 - 2007)'!C289+'Liabilities (1968 - 2007)'!D289+'Liabilities (1968 - 2007)'!H289+'Liabilities (1968 - 2007)'!I289+'Liabilities (1968 - 2007)'!K289)</f>
        <v>-2.3293733986520238E-3</v>
      </c>
    </row>
    <row r="290" spans="2:14" ht="15" customHeight="1">
      <c r="B290" s="42" t="s">
        <v>18</v>
      </c>
      <c r="C290" s="45">
        <v>751.10878173771255</v>
      </c>
      <c r="D290" s="45">
        <v>24.013510365711621</v>
      </c>
      <c r="E290" s="63">
        <v>274.43279757745165</v>
      </c>
      <c r="F290" s="63">
        <v>4.0787328208711848</v>
      </c>
      <c r="G290" s="45">
        <v>84.984859072909387</v>
      </c>
      <c r="H290" s="45">
        <v>363.49638947123225</v>
      </c>
      <c r="I290" s="63">
        <v>8.1528068949452592</v>
      </c>
      <c r="J290" s="43" t="s">
        <v>73</v>
      </c>
      <c r="K290" s="64">
        <v>270.25157232704402</v>
      </c>
      <c r="L290" s="61"/>
      <c r="M290" s="41">
        <f t="shared" si="23"/>
        <v>0</v>
      </c>
      <c r="N290" s="41">
        <f>'Assets (1968 - 2007)'!J290-('Liabilities (1968 - 2007)'!C290+'Liabilities (1968 - 2007)'!D290+'Liabilities (1968 - 2007)'!H290+'Liabilities (1968 - 2007)'!I290+'Liabilities (1968 - 2007)'!K290)</f>
        <v>0</v>
      </c>
    </row>
    <row r="291" spans="2:14" ht="15" customHeight="1">
      <c r="B291" s="42" t="s">
        <v>7</v>
      </c>
      <c r="C291" s="45">
        <v>755.6627067318891</v>
      </c>
      <c r="D291" s="45">
        <v>24.013510365711621</v>
      </c>
      <c r="E291" s="63">
        <v>294.84975541579314</v>
      </c>
      <c r="F291" s="63">
        <v>6.6922897740507805</v>
      </c>
      <c r="G291" s="45">
        <v>80.535755881667825</v>
      </c>
      <c r="H291" s="45">
        <v>382.07780107151177</v>
      </c>
      <c r="I291" s="63">
        <v>8.1528068949452592</v>
      </c>
      <c r="J291" s="43" t="s">
        <v>73</v>
      </c>
      <c r="K291" s="64">
        <v>269.28954111344046</v>
      </c>
      <c r="L291" s="61"/>
      <c r="M291" s="41">
        <f t="shared" si="23"/>
        <v>0</v>
      </c>
      <c r="N291" s="41">
        <f>'Assets (1968 - 2007)'!J291-('Liabilities (1968 - 2007)'!C291+'Liabilities (1968 - 2007)'!D291+'Liabilities (1968 - 2007)'!H291+'Liabilities (1968 - 2007)'!I291+'Liabilities (1968 - 2007)'!K291)</f>
        <v>0</v>
      </c>
    </row>
    <row r="292" spans="2:14" ht="15" customHeight="1">
      <c r="B292" s="42" t="s">
        <v>6</v>
      </c>
      <c r="C292" s="45">
        <v>749.67854647099921</v>
      </c>
      <c r="D292" s="45">
        <v>25.03843466107617</v>
      </c>
      <c r="E292" s="63">
        <v>276.94619147449333</v>
      </c>
      <c r="F292" s="63">
        <v>3.3892382948986723</v>
      </c>
      <c r="G292" s="45">
        <v>85.073375262054498</v>
      </c>
      <c r="H292" s="45">
        <v>365.40880503144655</v>
      </c>
      <c r="I292" s="63">
        <v>8.1528068949452592</v>
      </c>
      <c r="J292" s="43" t="s">
        <v>73</v>
      </c>
      <c r="K292" s="64">
        <v>302.79058933146985</v>
      </c>
      <c r="L292" s="61"/>
      <c r="M292" s="41">
        <f t="shared" si="23"/>
        <v>0</v>
      </c>
      <c r="N292" s="41">
        <f>'Assets (1968 - 2007)'!J292-('Liabilities (1968 - 2007)'!C292+'Liabilities (1968 - 2007)'!D292+'Liabilities (1968 - 2007)'!H292+'Liabilities (1968 - 2007)'!I292+'Liabilities (1968 - 2007)'!K292)</f>
        <v>0</v>
      </c>
    </row>
    <row r="293" spans="2:14" ht="15" customHeight="1">
      <c r="B293" s="42" t="s">
        <v>5</v>
      </c>
      <c r="C293" s="45">
        <v>763.75727929187042</v>
      </c>
      <c r="D293" s="45">
        <v>24.747262986256697</v>
      </c>
      <c r="E293" s="63">
        <v>181.08315863032846</v>
      </c>
      <c r="F293" s="63">
        <v>14.102026554856744</v>
      </c>
      <c r="G293" s="45">
        <v>75.432098765432102</v>
      </c>
      <c r="H293" s="45">
        <v>270.61728395061726</v>
      </c>
      <c r="I293" s="63">
        <v>8.1528068949452592</v>
      </c>
      <c r="J293" s="43" t="s">
        <v>73</v>
      </c>
      <c r="K293" s="64">
        <v>317.35150244584207</v>
      </c>
      <c r="L293" s="61"/>
      <c r="M293" s="41">
        <f t="shared" si="23"/>
        <v>0</v>
      </c>
      <c r="N293" s="41">
        <f>'Assets (1968 - 2007)'!J293-('Liabilities (1968 - 2007)'!C293+'Liabilities (1968 - 2007)'!D293+'Liabilities (1968 - 2007)'!H293+'Liabilities (1968 - 2007)'!I293+'Liabilities (1968 - 2007)'!K293)</f>
        <v>0</v>
      </c>
    </row>
    <row r="294" spans="2:14" ht="15" customHeight="1">
      <c r="B294" s="36">
        <v>1990</v>
      </c>
      <c r="C294" s="59"/>
      <c r="D294" s="59"/>
      <c r="E294" s="59"/>
      <c r="F294" s="59"/>
      <c r="G294" s="59"/>
      <c r="H294" s="59"/>
      <c r="I294" s="59"/>
      <c r="J294" s="65"/>
      <c r="K294" s="64"/>
      <c r="L294" s="61"/>
    </row>
    <row r="295" spans="2:14" ht="15" customHeight="1">
      <c r="B295" s="42" t="s">
        <v>72</v>
      </c>
      <c r="C295" s="45">
        <v>753.37992080130437</v>
      </c>
      <c r="D295" s="45">
        <v>25.632424877707894</v>
      </c>
      <c r="E295" s="63">
        <v>191.6748194735616</v>
      </c>
      <c r="F295" s="63">
        <v>4.4910319124155595</v>
      </c>
      <c r="G295" s="45">
        <v>76.470999301187973</v>
      </c>
      <c r="H295" s="45">
        <v>272.63685068716518</v>
      </c>
      <c r="I295" s="63">
        <f t="shared" ref="I295:I305" si="24">((4500-1000)/1000)/0.4293</f>
        <v>8.1528068949452592</v>
      </c>
      <c r="J295" s="43" t="s">
        <v>73</v>
      </c>
      <c r="K295" s="64">
        <v>311.27183787561142</v>
      </c>
      <c r="L295" s="61"/>
      <c r="M295" s="41">
        <f t="shared" ref="M295:M306" si="25">H295-(E295+F295+G295)</f>
        <v>0</v>
      </c>
      <c r="N295" s="41">
        <f>'Assets (1968 - 2007)'!J295-('Liabilities (1968 - 2007)'!C295+'Liabilities (1968 - 2007)'!D295+'Liabilities (1968 - 2007)'!H295+'Liabilities (1968 - 2007)'!I295+'Liabilities (1968 - 2007)'!K295)</f>
        <v>0</v>
      </c>
    </row>
    <row r="296" spans="2:14" ht="15" customHeight="1">
      <c r="B296" s="42" t="s">
        <v>74</v>
      </c>
      <c r="C296" s="45">
        <v>748.97973445143248</v>
      </c>
      <c r="D296" s="45">
        <v>25.632424877707894</v>
      </c>
      <c r="E296" s="63">
        <v>191.37200093174937</v>
      </c>
      <c r="F296" s="63">
        <v>3.0887491264849758</v>
      </c>
      <c r="G296" s="45">
        <v>76.158863265781505</v>
      </c>
      <c r="H296" s="45">
        <v>270.61961332401586</v>
      </c>
      <c r="I296" s="63">
        <f t="shared" si="24"/>
        <v>8.1528068949452592</v>
      </c>
      <c r="J296" s="43" t="s">
        <v>73</v>
      </c>
      <c r="K296" s="64">
        <v>285.00116468669927</v>
      </c>
      <c r="L296" s="61"/>
      <c r="M296" s="41">
        <f t="shared" si="25"/>
        <v>0</v>
      </c>
      <c r="N296" s="41">
        <f>'Assets (1968 - 2007)'!J296-('Liabilities (1968 - 2007)'!C296+'Liabilities (1968 - 2007)'!D296+'Liabilities (1968 - 2007)'!H296+'Liabilities (1968 - 2007)'!I296+'Liabilities (1968 - 2007)'!K296)</f>
        <v>0</v>
      </c>
    </row>
    <row r="297" spans="2:14" ht="15" customHeight="1">
      <c r="B297" s="42" t="s">
        <v>75</v>
      </c>
      <c r="C297" s="45">
        <v>744.78686233403221</v>
      </c>
      <c r="D297" s="45">
        <v>25.760540414628462</v>
      </c>
      <c r="E297" s="63">
        <v>226.60843233170277</v>
      </c>
      <c r="F297" s="63">
        <v>3.2052177964127644</v>
      </c>
      <c r="G297" s="45">
        <v>68.907523876077335</v>
      </c>
      <c r="H297" s="45">
        <v>298.7211740041929</v>
      </c>
      <c r="I297" s="63">
        <f t="shared" si="24"/>
        <v>8.1528068949452592</v>
      </c>
      <c r="J297" s="43" t="s">
        <v>73</v>
      </c>
      <c r="K297" s="64">
        <v>242.35499650593991</v>
      </c>
      <c r="L297" s="61"/>
      <c r="M297" s="41">
        <f t="shared" si="25"/>
        <v>0</v>
      </c>
      <c r="N297" s="41">
        <f>'Assets (1968 - 2007)'!J297-('Liabilities (1968 - 2007)'!C297+'Liabilities (1968 - 2007)'!D297+'Liabilities (1968 - 2007)'!H297+'Liabilities (1968 - 2007)'!I297+'Liabilities (1968 - 2007)'!K297)</f>
        <v>-2.3293733988793974E-3</v>
      </c>
    </row>
    <row r="298" spans="2:14" ht="15" customHeight="1">
      <c r="B298" s="42" t="s">
        <v>22</v>
      </c>
      <c r="C298" s="45">
        <v>757.61938038667586</v>
      </c>
      <c r="D298" s="45">
        <v>25.760540414628462</v>
      </c>
      <c r="E298" s="63">
        <v>232.09410668530165</v>
      </c>
      <c r="F298" s="63">
        <v>6.9694852084789192</v>
      </c>
      <c r="G298" s="45">
        <v>73.601211274167255</v>
      </c>
      <c r="H298" s="45">
        <v>312.66480316794781</v>
      </c>
      <c r="I298" s="63">
        <f t="shared" si="24"/>
        <v>8.1528068949452592</v>
      </c>
      <c r="J298" s="43" t="s">
        <v>73</v>
      </c>
      <c r="K298" s="64">
        <v>235.71395294665732</v>
      </c>
      <c r="L298" s="61"/>
      <c r="M298" s="41">
        <f t="shared" si="25"/>
        <v>0</v>
      </c>
      <c r="N298" s="41">
        <f>'Assets (1968 - 2007)'!J298-('Liabilities (1968 - 2007)'!C298+'Liabilities (1968 - 2007)'!D298+'Liabilities (1968 - 2007)'!H298+'Liabilities (1968 - 2007)'!I298+'Liabilities (1968 - 2007)'!K298)</f>
        <v>0</v>
      </c>
    </row>
    <row r="299" spans="2:14" ht="15" customHeight="1">
      <c r="B299" s="42" t="s">
        <v>76</v>
      </c>
      <c r="C299" s="45">
        <v>758.54414162590251</v>
      </c>
      <c r="D299" s="45">
        <v>26.55252737013743</v>
      </c>
      <c r="E299" s="63">
        <v>219.21267179128816</v>
      </c>
      <c r="F299" s="63">
        <v>4.2371302119729792</v>
      </c>
      <c r="G299" s="45">
        <v>71.222921034241793</v>
      </c>
      <c r="H299" s="45">
        <v>294.67272303750292</v>
      </c>
      <c r="I299" s="63">
        <f t="shared" si="24"/>
        <v>8.1528068949452592</v>
      </c>
      <c r="J299" s="43" t="s">
        <v>73</v>
      </c>
      <c r="K299" s="64">
        <f>((120695-36)/1000)/0.4293</f>
        <v>281.0598648963429</v>
      </c>
      <c r="L299" s="61"/>
      <c r="M299" s="41">
        <f t="shared" si="25"/>
        <v>0</v>
      </c>
      <c r="N299" s="41">
        <f>'Assets (1968 - 2007)'!J299-('Liabilities (1968 - 2007)'!C299+'Liabilities (1968 - 2007)'!D299+'Liabilities (1968 - 2007)'!H299+'Liabilities (1968 - 2007)'!I299+'Liabilities (1968 - 2007)'!K299)</f>
        <v>0</v>
      </c>
    </row>
    <row r="300" spans="2:14" ht="15" customHeight="1">
      <c r="B300" s="42" t="s">
        <v>77</v>
      </c>
      <c r="C300" s="45">
        <v>768.22967621709756</v>
      </c>
      <c r="D300" s="45">
        <v>26.550197996738877</v>
      </c>
      <c r="E300" s="63">
        <v>202.76263685068719</v>
      </c>
      <c r="F300" s="63">
        <v>7.2350337759142782</v>
      </c>
      <c r="G300" s="45">
        <v>69.37572792918705</v>
      </c>
      <c r="H300" s="45">
        <v>279.37339855578847</v>
      </c>
      <c r="I300" s="63">
        <f t="shared" si="24"/>
        <v>8.1528068949452592</v>
      </c>
      <c r="J300" s="43" t="s">
        <v>73</v>
      </c>
      <c r="K300" s="64">
        <v>273.66410435592826</v>
      </c>
      <c r="L300" s="61"/>
      <c r="M300" s="41">
        <f t="shared" si="25"/>
        <v>0</v>
      </c>
      <c r="N300" s="41">
        <f>'Assets (1968 - 2007)'!J300-('Liabilities (1968 - 2007)'!C300+'Liabilities (1968 - 2007)'!D300+'Liabilities (1968 - 2007)'!H300+'Liabilities (1968 - 2007)'!I300+'Liabilities (1968 - 2007)'!K300)</f>
        <v>0</v>
      </c>
    </row>
    <row r="301" spans="2:14" ht="15" customHeight="1">
      <c r="B301" s="42" t="s">
        <v>78</v>
      </c>
      <c r="C301" s="45">
        <v>775.19450267877937</v>
      </c>
      <c r="D301" s="45">
        <v>26.55252737013743</v>
      </c>
      <c r="E301" s="63">
        <v>191.62823200559049</v>
      </c>
      <c r="F301" s="63">
        <v>5.0244584206848355</v>
      </c>
      <c r="G301" s="45">
        <v>65.984160260889823</v>
      </c>
      <c r="H301" s="45">
        <v>262.63685068716512</v>
      </c>
      <c r="I301" s="63">
        <f t="shared" si="24"/>
        <v>8.1528068949452592</v>
      </c>
      <c r="J301" s="43" t="s">
        <v>73</v>
      </c>
      <c r="K301" s="64">
        <v>271.90309806662003</v>
      </c>
      <c r="L301" s="61"/>
      <c r="M301" s="41">
        <f t="shared" si="25"/>
        <v>0</v>
      </c>
      <c r="N301" s="41">
        <f>'Assets (1968 - 2007)'!J301-('Liabilities (1968 - 2007)'!C301+'Liabilities (1968 - 2007)'!D301+'Liabilities (1968 - 2007)'!H301+'Liabilities (1968 - 2007)'!I301+'Liabilities (1968 - 2007)'!K301)</f>
        <v>0</v>
      </c>
    </row>
    <row r="302" spans="2:14" ht="15" customHeight="1">
      <c r="B302" s="42" t="s">
        <v>17</v>
      </c>
      <c r="C302" s="45">
        <v>775.32028884230147</v>
      </c>
      <c r="D302" s="45">
        <v>27.074307011413929</v>
      </c>
      <c r="E302" s="63">
        <v>192.05450733752619</v>
      </c>
      <c r="F302" s="63">
        <v>4.449103191241556</v>
      </c>
      <c r="G302" s="45">
        <v>70.300489168413691</v>
      </c>
      <c r="H302" s="45">
        <v>266.80409969718147</v>
      </c>
      <c r="I302" s="63">
        <f t="shared" si="24"/>
        <v>8.1528068949452592</v>
      </c>
      <c r="J302" s="43" t="s">
        <v>73</v>
      </c>
      <c r="K302" s="64">
        <v>255.49033310039599</v>
      </c>
      <c r="L302" s="61"/>
      <c r="M302" s="41">
        <f t="shared" si="25"/>
        <v>0</v>
      </c>
      <c r="N302" s="41">
        <f>'Assets (1968 - 2007)'!J302-('Liabilities (1968 - 2007)'!C302+'Liabilities (1968 - 2007)'!D302+'Liabilities (1968 - 2007)'!H302+'Liabilities (1968 - 2007)'!I302+'Liabilities (1968 - 2007)'!K302)</f>
        <v>0</v>
      </c>
    </row>
    <row r="303" spans="2:14" ht="15" customHeight="1">
      <c r="B303" s="42" t="s">
        <v>18</v>
      </c>
      <c r="C303" s="45">
        <v>780.20032611227577</v>
      </c>
      <c r="D303" s="45">
        <v>27.074307011413929</v>
      </c>
      <c r="E303" s="63">
        <v>189.44793850454226</v>
      </c>
      <c r="F303" s="63">
        <v>6.582809224318658</v>
      </c>
      <c r="G303" s="45">
        <v>72.578616352201252</v>
      </c>
      <c r="H303" s="45">
        <v>268.60936408106215</v>
      </c>
      <c r="I303" s="63">
        <f t="shared" si="24"/>
        <v>8.1528068949452592</v>
      </c>
      <c r="J303" s="43" t="s">
        <v>73</v>
      </c>
      <c r="K303" s="64">
        <v>268.08059631959003</v>
      </c>
      <c r="L303" s="61"/>
      <c r="M303" s="41">
        <f t="shared" si="25"/>
        <v>0</v>
      </c>
      <c r="N303" s="41">
        <f>'Assets (1968 - 2007)'!J303-('Liabilities (1968 - 2007)'!C303+'Liabilities (1968 - 2007)'!D303+'Liabilities (1968 - 2007)'!H303+'Liabilities (1968 - 2007)'!I303+'Liabilities (1968 - 2007)'!K303)</f>
        <v>0</v>
      </c>
    </row>
    <row r="304" spans="2:14" ht="15" customHeight="1">
      <c r="B304" s="42" t="s">
        <v>7</v>
      </c>
      <c r="C304" s="45">
        <v>784.72163987887245</v>
      </c>
      <c r="D304" s="45">
        <v>27.95946890286513</v>
      </c>
      <c r="E304" s="63">
        <v>181.3324015839739</v>
      </c>
      <c r="F304" s="63">
        <v>7.1115769857908218</v>
      </c>
      <c r="G304" s="45">
        <v>77.645003494060091</v>
      </c>
      <c r="H304" s="45">
        <v>266.0889820638248</v>
      </c>
      <c r="I304" s="63">
        <f t="shared" si="24"/>
        <v>8.1528068949452592</v>
      </c>
      <c r="J304" s="43" t="s">
        <v>73</v>
      </c>
      <c r="K304" s="64">
        <v>279.17307244351269</v>
      </c>
      <c r="L304" s="61"/>
      <c r="M304" s="41">
        <f t="shared" si="25"/>
        <v>0</v>
      </c>
      <c r="N304" s="41">
        <f>'Assets (1968 - 2007)'!J304-('Liabilities (1968 - 2007)'!C304+'Liabilities (1968 - 2007)'!D304+'Liabilities (1968 - 2007)'!H304+'Liabilities (1968 - 2007)'!I304+'Liabilities (1968 - 2007)'!K304)</f>
        <v>0</v>
      </c>
    </row>
    <row r="305" spans="2:14" ht="15" customHeight="1">
      <c r="B305" s="42" t="s">
        <v>6</v>
      </c>
      <c r="C305" s="45">
        <v>781.91707430701149</v>
      </c>
      <c r="D305" s="45">
        <v>28.192406242720708</v>
      </c>
      <c r="E305" s="63">
        <v>161.35103657116235</v>
      </c>
      <c r="F305" s="63">
        <v>6.2310738411367339</v>
      </c>
      <c r="G305" s="45">
        <v>68.46028418355462</v>
      </c>
      <c r="H305" s="45">
        <v>236.04239459585369</v>
      </c>
      <c r="I305" s="63">
        <f t="shared" si="24"/>
        <v>8.1528068949452592</v>
      </c>
      <c r="J305" s="43" t="s">
        <v>73</v>
      </c>
      <c r="K305" s="64">
        <v>325.65571861169343</v>
      </c>
      <c r="L305" s="61"/>
      <c r="M305" s="41">
        <f t="shared" si="25"/>
        <v>0</v>
      </c>
      <c r="N305" s="41">
        <f>'Assets (1968 - 2007)'!J305-('Liabilities (1968 - 2007)'!C305+'Liabilities (1968 - 2007)'!D305+'Liabilities (1968 - 2007)'!H305+'Liabilities (1968 - 2007)'!I305+'Liabilities (1968 - 2007)'!K305)</f>
        <v>0</v>
      </c>
    </row>
    <row r="306" spans="2:14" ht="15" customHeight="1">
      <c r="B306" s="42" t="s">
        <v>5</v>
      </c>
      <c r="C306" s="45">
        <v>790.86652690426274</v>
      </c>
      <c r="D306" s="45">
        <v>28.192406242720708</v>
      </c>
      <c r="E306" s="63">
        <v>106.59678546471</v>
      </c>
      <c r="F306" s="63">
        <v>22.434195201490798</v>
      </c>
      <c r="G306" s="45">
        <v>50.857209410668524</v>
      </c>
      <c r="H306" s="45">
        <v>179.88819007686931</v>
      </c>
      <c r="I306" s="63">
        <v>10.482180293501047</v>
      </c>
      <c r="J306" s="43" t="s">
        <v>73</v>
      </c>
      <c r="K306" s="64">
        <v>307.06964826461677</v>
      </c>
      <c r="L306" s="61"/>
      <c r="M306" s="41">
        <f t="shared" si="25"/>
        <v>0</v>
      </c>
      <c r="N306" s="41">
        <f>'Assets (1968 - 2007)'!J306-('Liabilities (1968 - 2007)'!C306+'Liabilities (1968 - 2007)'!D306+'Liabilities (1968 - 2007)'!H306+'Liabilities (1968 - 2007)'!I306+'Liabilities (1968 - 2007)'!K306)</f>
        <v>0</v>
      </c>
    </row>
    <row r="307" spans="2:14" ht="15" customHeight="1">
      <c r="B307" s="36">
        <v>1991</v>
      </c>
      <c r="C307" s="59"/>
      <c r="D307" s="59"/>
      <c r="E307" s="59"/>
      <c r="F307" s="59"/>
      <c r="G307" s="59"/>
      <c r="H307" s="59"/>
      <c r="I307" s="59"/>
      <c r="J307" s="65"/>
      <c r="K307" s="64"/>
      <c r="L307" s="61"/>
    </row>
    <row r="308" spans="2:14" ht="15" customHeight="1">
      <c r="B308" s="42" t="s">
        <v>72</v>
      </c>
      <c r="C308" s="45">
        <v>787.97344514325641</v>
      </c>
      <c r="D308" s="45">
        <v>28.192406242720708</v>
      </c>
      <c r="E308" s="63">
        <v>121.88912182622873</v>
      </c>
      <c r="F308" s="63">
        <v>10.896808758443978</v>
      </c>
      <c r="G308" s="45">
        <v>49.846261355695319</v>
      </c>
      <c r="H308" s="45">
        <v>182.63219194036802</v>
      </c>
      <c r="I308" s="63">
        <v>10.482180293501047</v>
      </c>
      <c r="J308" s="43" t="s">
        <v>73</v>
      </c>
      <c r="K308" s="64">
        <v>311.43023526671323</v>
      </c>
      <c r="L308" s="61"/>
      <c r="M308" s="41">
        <f t="shared" ref="M308:M319" si="26">H308-(E308+F308+G308)</f>
        <v>0</v>
      </c>
      <c r="N308" s="41">
        <f>'Assets (1968 - 2007)'!J308-('Liabilities (1968 - 2007)'!C308+'Liabilities (1968 - 2007)'!D308+'Liabilities (1968 - 2007)'!H308+'Liabilities (1968 - 2007)'!I308+'Liabilities (1968 - 2007)'!K308)</f>
        <v>0</v>
      </c>
    </row>
    <row r="309" spans="2:14" ht="15" customHeight="1">
      <c r="B309" s="42" t="s">
        <v>74</v>
      </c>
      <c r="C309" s="45">
        <v>785.81644537619377</v>
      </c>
      <c r="D309" s="45">
        <v>25.86303284416492</v>
      </c>
      <c r="E309" s="63">
        <v>115.37852317726531</v>
      </c>
      <c r="F309" s="63">
        <v>20.016305613789889</v>
      </c>
      <c r="G309" s="45">
        <v>49.154437456324246</v>
      </c>
      <c r="H309" s="45">
        <v>184.54926624737945</v>
      </c>
      <c r="I309" s="63">
        <v>10.482180293501047</v>
      </c>
      <c r="J309" s="43" t="s">
        <v>73</v>
      </c>
      <c r="K309" s="64">
        <v>280.39133473095734</v>
      </c>
      <c r="L309" s="61"/>
      <c r="M309" s="41">
        <f t="shared" si="26"/>
        <v>0</v>
      </c>
      <c r="N309" s="41">
        <f>'Assets (1968 - 2007)'!J309-('Liabilities (1968 - 2007)'!C309+'Liabilities (1968 - 2007)'!D309+'Liabilities (1968 - 2007)'!H309+'Liabilities (1968 - 2007)'!I309+'Liabilities (1968 - 2007)'!K309)</f>
        <v>0</v>
      </c>
    </row>
    <row r="310" spans="2:14" ht="15" customHeight="1">
      <c r="B310" s="42" t="s">
        <v>75</v>
      </c>
      <c r="C310" s="45">
        <v>787.62403913347305</v>
      </c>
      <c r="D310" s="45">
        <v>27.670626601444209</v>
      </c>
      <c r="E310" s="63">
        <v>115.58583740973678</v>
      </c>
      <c r="F310" s="63">
        <v>26.834381551362682</v>
      </c>
      <c r="G310" s="45">
        <v>50.43559282552993</v>
      </c>
      <c r="H310" s="45">
        <v>192.8558117866294</v>
      </c>
      <c r="I310" s="63">
        <v>10.482180293501047</v>
      </c>
      <c r="J310" s="43" t="s">
        <v>73</v>
      </c>
      <c r="K310" s="64">
        <v>282.40391334730958</v>
      </c>
      <c r="L310" s="61"/>
      <c r="M310" s="41">
        <f t="shared" si="26"/>
        <v>0</v>
      </c>
      <c r="N310" s="41">
        <f>'Assets (1968 - 2007)'!J310-('Liabilities (1968 - 2007)'!C310+'Liabilities (1968 - 2007)'!D310+'Liabilities (1968 - 2007)'!H310+'Liabilities (1968 - 2007)'!I310+'Liabilities (1968 - 2007)'!K310)</f>
        <v>0</v>
      </c>
    </row>
    <row r="311" spans="2:14" ht="15" customHeight="1">
      <c r="B311" s="42" t="s">
        <v>22</v>
      </c>
      <c r="C311" s="45">
        <v>795.43442813883064</v>
      </c>
      <c r="D311" s="45">
        <v>27.672955974842768</v>
      </c>
      <c r="E311" s="63">
        <v>153.31935709294197</v>
      </c>
      <c r="F311" s="63">
        <v>7.4353598881900771</v>
      </c>
      <c r="G311" s="45">
        <v>41.476822734684369</v>
      </c>
      <c r="H311" s="45">
        <v>202.23153971581644</v>
      </c>
      <c r="I311" s="63">
        <v>10.482180293501047</v>
      </c>
      <c r="J311" s="43" t="s">
        <v>73</v>
      </c>
      <c r="K311" s="64">
        <v>275.5066387141859</v>
      </c>
      <c r="L311" s="61"/>
      <c r="M311" s="41">
        <f t="shared" si="26"/>
        <v>0</v>
      </c>
      <c r="N311" s="41">
        <f>'Assets (1968 - 2007)'!J311-('Liabilities (1968 - 2007)'!C311+'Liabilities (1968 - 2007)'!D311+'Liabilities (1968 - 2007)'!H311+'Liabilities (1968 - 2007)'!I311+'Liabilities (1968 - 2007)'!K311)</f>
        <v>0</v>
      </c>
    </row>
    <row r="312" spans="2:14" ht="15" customHeight="1">
      <c r="B312" s="42" t="s">
        <v>76</v>
      </c>
      <c r="C312" s="45">
        <v>792.99324481714416</v>
      </c>
      <c r="D312" s="45">
        <v>28.313533659445607</v>
      </c>
      <c r="E312" s="63">
        <v>124.88702539017004</v>
      </c>
      <c r="F312" s="63">
        <v>6.4104355928255288</v>
      </c>
      <c r="G312" s="45">
        <v>53.219194036804097</v>
      </c>
      <c r="H312" s="45">
        <v>184.51665501979966</v>
      </c>
      <c r="I312" s="63">
        <v>10.482180293501047</v>
      </c>
      <c r="J312" s="43" t="s">
        <v>73</v>
      </c>
      <c r="K312" s="64">
        <v>311.78895877009086</v>
      </c>
      <c r="L312" s="61"/>
      <c r="M312" s="41">
        <f t="shared" si="26"/>
        <v>0</v>
      </c>
      <c r="N312" s="41">
        <f>'Assets (1968 - 2007)'!J312-('Liabilities (1968 - 2007)'!C312+'Liabilities (1968 - 2007)'!D312+'Liabilities (1968 - 2007)'!H312+'Liabilities (1968 - 2007)'!I312+'Liabilities (1968 - 2007)'!K312)</f>
        <v>0</v>
      </c>
    </row>
    <row r="313" spans="2:14" ht="15" customHeight="1">
      <c r="B313" s="42" t="s">
        <v>77</v>
      </c>
      <c r="C313" s="45">
        <v>804.23713021197295</v>
      </c>
      <c r="D313" s="45">
        <v>27.952480782669461</v>
      </c>
      <c r="E313" s="63">
        <v>113.20754716981132</v>
      </c>
      <c r="F313" s="63">
        <v>6.3475425110645238</v>
      </c>
      <c r="G313" s="45">
        <v>51.304449103191239</v>
      </c>
      <c r="H313" s="45">
        <v>170.85953878406707</v>
      </c>
      <c r="I313" s="63">
        <v>10.482180293501047</v>
      </c>
      <c r="J313" s="43" t="s">
        <v>73</v>
      </c>
      <c r="K313" s="64">
        <v>316.06102958304217</v>
      </c>
      <c r="L313" s="61"/>
      <c r="M313" s="41">
        <f t="shared" si="26"/>
        <v>0</v>
      </c>
      <c r="N313" s="41">
        <f>'Assets (1968 - 2007)'!J313-('Liabilities (1968 - 2007)'!C313+'Liabilities (1968 - 2007)'!D313+'Liabilities (1968 - 2007)'!H313+'Liabilities (1968 - 2007)'!I313+'Liabilities (1968 - 2007)'!K313)</f>
        <v>0</v>
      </c>
    </row>
    <row r="314" spans="2:14" ht="15" customHeight="1">
      <c r="B314" s="42" t="s">
        <v>78</v>
      </c>
      <c r="C314" s="45">
        <v>808.2669461914744</v>
      </c>
      <c r="D314" s="45">
        <v>27.952480782669461</v>
      </c>
      <c r="E314" s="63">
        <v>110.92243186582809</v>
      </c>
      <c r="F314" s="63">
        <v>4.4095038434661076</v>
      </c>
      <c r="G314" s="45">
        <v>58.653622175634752</v>
      </c>
      <c r="H314" s="45">
        <v>173.98555788492894</v>
      </c>
      <c r="I314" s="63">
        <v>10.482180293501047</v>
      </c>
      <c r="J314" s="43" t="s">
        <v>73</v>
      </c>
      <c r="K314" s="64">
        <v>308.03633822501746</v>
      </c>
      <c r="L314" s="61"/>
      <c r="M314" s="41">
        <f t="shared" si="26"/>
        <v>0</v>
      </c>
      <c r="N314" s="41">
        <f>'Assets (1968 - 2007)'!J314-('Liabilities (1968 - 2007)'!C314+'Liabilities (1968 - 2007)'!D314+'Liabilities (1968 - 2007)'!H314+'Liabilities (1968 - 2007)'!I314+'Liabilities (1968 - 2007)'!K314)</f>
        <v>0</v>
      </c>
    </row>
    <row r="315" spans="2:14" ht="15" customHeight="1">
      <c r="B315" s="42" t="s">
        <v>17</v>
      </c>
      <c r="C315" s="45">
        <v>803.6524574889354</v>
      </c>
      <c r="D315" s="45">
        <v>30.139762403913345</v>
      </c>
      <c r="E315" s="63">
        <v>118.63731656184486</v>
      </c>
      <c r="F315" s="63">
        <v>5.8537153505706963</v>
      </c>
      <c r="G315" s="45">
        <v>58.017703237829025</v>
      </c>
      <c r="H315" s="45">
        <v>182.50873515024458</v>
      </c>
      <c r="I315" s="63">
        <v>10.482180293501047</v>
      </c>
      <c r="J315" s="43" t="s">
        <v>73</v>
      </c>
      <c r="K315" s="64">
        <v>309.45026787794086</v>
      </c>
      <c r="L315" s="61"/>
      <c r="M315" s="41">
        <f t="shared" si="26"/>
        <v>0</v>
      </c>
      <c r="N315" s="41">
        <f>'Assets (1968 - 2007)'!J315-('Liabilities (1968 - 2007)'!C315+'Liabilities (1968 - 2007)'!D315+'Liabilities (1968 - 2007)'!H315+'Liabilities (1968 - 2007)'!I315+'Liabilities (1968 - 2007)'!K315)</f>
        <v>0</v>
      </c>
    </row>
    <row r="316" spans="2:14" ht="15" customHeight="1">
      <c r="B316" s="42" t="s">
        <v>18</v>
      </c>
      <c r="C316" s="45">
        <v>810.71045888655954</v>
      </c>
      <c r="D316" s="45">
        <v>30.139762403913345</v>
      </c>
      <c r="E316" s="63">
        <v>135.41346377824365</v>
      </c>
      <c r="F316" s="63">
        <v>7.7777777777777777</v>
      </c>
      <c r="G316" s="45">
        <v>50.952713720009314</v>
      </c>
      <c r="H316" s="45">
        <v>194.14395527603074</v>
      </c>
      <c r="I316" s="63">
        <v>10.482180293501047</v>
      </c>
      <c r="J316" s="43" t="s">
        <v>73</v>
      </c>
      <c r="K316" s="64">
        <v>302.23852783601211</v>
      </c>
      <c r="L316" s="61"/>
      <c r="M316" s="41">
        <f t="shared" si="26"/>
        <v>0</v>
      </c>
      <c r="N316" s="41">
        <f>'Assets (1968 - 2007)'!J316-('Liabilities (1968 - 2007)'!C316+'Liabilities (1968 - 2007)'!D316+'Liabilities (1968 - 2007)'!H316+'Liabilities (1968 - 2007)'!I316+'Liabilities (1968 - 2007)'!K316)</f>
        <v>0</v>
      </c>
    </row>
    <row r="317" spans="2:14" ht="15" customHeight="1">
      <c r="B317" s="42" t="s">
        <v>7</v>
      </c>
      <c r="C317" s="45">
        <v>815.14791521080826</v>
      </c>
      <c r="D317" s="45">
        <v>30.139762403913345</v>
      </c>
      <c r="E317" s="63">
        <v>143.48940135103658</v>
      </c>
      <c r="F317" s="63">
        <v>5.5182855811786631</v>
      </c>
      <c r="G317" s="45">
        <v>63.517353831819243</v>
      </c>
      <c r="H317" s="45">
        <f>((120874-29637)/1000)/0.4293</f>
        <v>212.52504076403446</v>
      </c>
      <c r="I317" s="63">
        <v>10.482180293501047</v>
      </c>
      <c r="J317" s="43" t="s">
        <v>73</v>
      </c>
      <c r="K317" s="64">
        <v>337.17447006755179</v>
      </c>
      <c r="L317" s="61"/>
      <c r="M317" s="41">
        <f t="shared" si="26"/>
        <v>0</v>
      </c>
      <c r="N317" s="41">
        <f>'Assets (1968 - 2007)'!J317-('Liabilities (1968 - 2007)'!C317+'Liabilities (1968 - 2007)'!D317+'Liabilities (1968 - 2007)'!H317+'Liabilities (1968 - 2007)'!I317+'Liabilities (1968 - 2007)'!K317)</f>
        <v>0</v>
      </c>
    </row>
    <row r="318" spans="2:14" ht="15" customHeight="1">
      <c r="B318" s="42" t="s">
        <v>6</v>
      </c>
      <c r="C318" s="45">
        <v>808.05730258560448</v>
      </c>
      <c r="D318" s="45">
        <v>27.323549965059399</v>
      </c>
      <c r="E318" s="63">
        <v>134.55858374097366</v>
      </c>
      <c r="F318" s="63">
        <v>1.1926391800605638</v>
      </c>
      <c r="G318" s="45">
        <v>67.281621243885397</v>
      </c>
      <c r="H318" s="45">
        <v>203.03284416491965</v>
      </c>
      <c r="I318" s="63">
        <v>10.482180293501047</v>
      </c>
      <c r="J318" s="43" t="s">
        <v>73</v>
      </c>
      <c r="K318" s="64">
        <v>333.35662706731893</v>
      </c>
      <c r="L318" s="61"/>
      <c r="M318" s="41">
        <f t="shared" si="26"/>
        <v>0</v>
      </c>
      <c r="N318" s="41">
        <f>'Assets (1968 - 2007)'!J318-('Liabilities (1968 - 2007)'!C318+'Liabilities (1968 - 2007)'!D318+'Liabilities (1968 - 2007)'!H318+'Liabilities (1968 - 2007)'!I318+'Liabilities (1968 - 2007)'!K318)</f>
        <v>0</v>
      </c>
    </row>
    <row r="319" spans="2:14" ht="15" customHeight="1">
      <c r="B319" s="42" t="s">
        <v>5</v>
      </c>
      <c r="C319" s="45">
        <v>825.79315164220816</v>
      </c>
      <c r="D319" s="45">
        <v>27.460982995574188</v>
      </c>
      <c r="E319" s="63">
        <v>123.14698346144885</v>
      </c>
      <c r="F319" s="63">
        <v>0.34474726298625669</v>
      </c>
      <c r="G319" s="45">
        <v>69.268576752853477</v>
      </c>
      <c r="H319" s="45">
        <v>192.76030747728859</v>
      </c>
      <c r="I319" s="63">
        <v>10.482180293501047</v>
      </c>
      <c r="J319" s="43" t="s">
        <v>73</v>
      </c>
      <c r="K319" s="64">
        <v>246.49895178197065</v>
      </c>
      <c r="L319" s="61"/>
      <c r="M319" s="41">
        <f t="shared" si="26"/>
        <v>0</v>
      </c>
      <c r="N319" s="41">
        <f>'Assets (1968 - 2007)'!J319-('Liabilities (1968 - 2007)'!C319+'Liabilities (1968 - 2007)'!D319+'Liabilities (1968 - 2007)'!H319+'Liabilities (1968 - 2007)'!I319+'Liabilities (1968 - 2007)'!K319)</f>
        <v>0</v>
      </c>
    </row>
    <row r="320" spans="2:14" ht="15" customHeight="1">
      <c r="B320" s="36">
        <v>1992</v>
      </c>
      <c r="C320" s="59"/>
      <c r="D320" s="59"/>
      <c r="E320" s="59"/>
      <c r="F320" s="59"/>
      <c r="G320" s="59"/>
      <c r="H320" s="59"/>
      <c r="I320" s="59"/>
      <c r="J320" s="65"/>
      <c r="K320" s="64"/>
      <c r="L320" s="61"/>
    </row>
    <row r="321" spans="2:14" ht="15" customHeight="1">
      <c r="B321" s="42" t="s">
        <v>72</v>
      </c>
      <c r="C321" s="45">
        <v>813.24248777078958</v>
      </c>
      <c r="D321" s="45">
        <v>27.460982995574188</v>
      </c>
      <c r="E321" s="63">
        <v>131.47216398788726</v>
      </c>
      <c r="F321" s="63">
        <v>4.6051712089447943</v>
      </c>
      <c r="G321" s="45">
        <v>75.462380619613327</v>
      </c>
      <c r="H321" s="45">
        <v>211.53971581644535</v>
      </c>
      <c r="I321" s="63">
        <v>10.482180293501047</v>
      </c>
      <c r="J321" s="43" t="s">
        <v>73</v>
      </c>
      <c r="K321" s="64">
        <v>238.99604006522245</v>
      </c>
      <c r="L321" s="61"/>
      <c r="M321" s="41">
        <f t="shared" ref="M321:M332" si="27">H321-(E321+F321+G321)</f>
        <v>0</v>
      </c>
      <c r="N321" s="41">
        <f>'Assets (1968 - 2007)'!J321-('Liabilities (1968 - 2007)'!C321+'Liabilities (1968 - 2007)'!D321+'Liabilities (1968 - 2007)'!H321+'Liabilities (1968 - 2007)'!I321+'Liabilities (1968 - 2007)'!K321)</f>
        <v>0</v>
      </c>
    </row>
    <row r="322" spans="2:14" ht="15" customHeight="1">
      <c r="B322" s="42" t="s">
        <v>74</v>
      </c>
      <c r="C322" s="45">
        <v>822.70207314232459</v>
      </c>
      <c r="D322" s="45">
        <v>26.109946424411831</v>
      </c>
      <c r="E322" s="63">
        <v>133.68506871651525</v>
      </c>
      <c r="F322" s="63">
        <v>4.0787328208711848</v>
      </c>
      <c r="G322" s="45">
        <v>64.765897973445135</v>
      </c>
      <c r="H322" s="45">
        <v>202.52969951083156</v>
      </c>
      <c r="I322" s="63">
        <v>10.482180293501047</v>
      </c>
      <c r="J322" s="43" t="s">
        <v>73</v>
      </c>
      <c r="K322" s="64">
        <v>213.2820871185651</v>
      </c>
      <c r="L322" s="61"/>
      <c r="M322" s="41">
        <f t="shared" si="27"/>
        <v>0</v>
      </c>
      <c r="N322" s="41">
        <f>'Assets (1968 - 2007)'!J322-('Liabilities (1968 - 2007)'!C322+'Liabilities (1968 - 2007)'!D322+'Liabilities (1968 - 2007)'!H322+'Liabilities (1968 - 2007)'!I322+'Liabilities (1968 - 2007)'!K322)</f>
        <v>0</v>
      </c>
    </row>
    <row r="323" spans="2:14" ht="15" customHeight="1">
      <c r="B323" s="42" t="s">
        <v>75</v>
      </c>
      <c r="C323" s="45">
        <v>826.16585138597713</v>
      </c>
      <c r="D323" s="45">
        <v>27.444677381784299</v>
      </c>
      <c r="E323" s="63">
        <v>141.42324714651758</v>
      </c>
      <c r="F323" s="63">
        <v>5.264383880736081</v>
      </c>
      <c r="G323" s="45">
        <v>57.09760074539949</v>
      </c>
      <c r="H323" s="45">
        <v>203.78523177265313</v>
      </c>
      <c r="I323" s="63">
        <v>10.482180293501047</v>
      </c>
      <c r="J323" s="43" t="s">
        <v>73</v>
      </c>
      <c r="K323" s="64">
        <v>187.66363848124851</v>
      </c>
      <c r="L323" s="61"/>
      <c r="M323" s="41">
        <f t="shared" si="27"/>
        <v>0</v>
      </c>
      <c r="N323" s="41">
        <f>'Assets (1968 - 2007)'!J323-('Liabilities (1968 - 2007)'!C323+'Liabilities (1968 - 2007)'!D323+'Liabilities (1968 - 2007)'!H323+'Liabilities (1968 - 2007)'!I323+'Liabilities (1968 - 2007)'!K323)</f>
        <v>0</v>
      </c>
    </row>
    <row r="324" spans="2:14" ht="15" customHeight="1">
      <c r="B324" s="42" t="s">
        <v>22</v>
      </c>
      <c r="C324" s="45">
        <v>834.54693687398094</v>
      </c>
      <c r="D324" s="45">
        <v>27.444677381784299</v>
      </c>
      <c r="E324" s="63">
        <v>149.31749359422315</v>
      </c>
      <c r="F324" s="63">
        <v>7.8220358723503374</v>
      </c>
      <c r="G324" s="45">
        <v>59.629629629629626</v>
      </c>
      <c r="H324" s="45">
        <v>216.76915909620311</v>
      </c>
      <c r="I324" s="63">
        <v>10.482180293501047</v>
      </c>
      <c r="J324" s="43" t="s">
        <v>73</v>
      </c>
      <c r="K324" s="64">
        <v>183.81784300023293</v>
      </c>
      <c r="L324" s="61"/>
      <c r="M324" s="41">
        <f t="shared" si="27"/>
        <v>0</v>
      </c>
      <c r="N324" s="41">
        <f>'Assets (1968 - 2007)'!J324-('Liabilities (1968 - 2007)'!C324+'Liabilities (1968 - 2007)'!D324+'Liabilities (1968 - 2007)'!H324+'Liabilities (1968 - 2007)'!I324+'Liabilities (1968 - 2007)'!K324)</f>
        <v>0</v>
      </c>
    </row>
    <row r="325" spans="2:14" ht="15" customHeight="1">
      <c r="B325" s="42" t="s">
        <v>76</v>
      </c>
      <c r="C325" s="45">
        <v>829.47123223852782</v>
      </c>
      <c r="D325" s="45">
        <v>27.444677381784299</v>
      </c>
      <c r="E325" s="63">
        <v>144.6470999301188</v>
      </c>
      <c r="F325" s="63">
        <v>5.7908222688096904</v>
      </c>
      <c r="G325" s="45">
        <v>58.439319822967619</v>
      </c>
      <c r="H325" s="45">
        <v>208.87724202189611</v>
      </c>
      <c r="I325" s="63">
        <v>10.482180293501047</v>
      </c>
      <c r="J325" s="43" t="s">
        <v>73</v>
      </c>
      <c r="K325" s="64">
        <v>190.00232937339854</v>
      </c>
      <c r="L325" s="61"/>
      <c r="M325" s="41">
        <f t="shared" si="27"/>
        <v>0</v>
      </c>
      <c r="N325" s="41">
        <f>'Assets (1968 - 2007)'!J325-('Liabilities (1968 - 2007)'!C325+'Liabilities (1968 - 2007)'!D325+'Liabilities (1968 - 2007)'!H325+'Liabilities (1968 - 2007)'!I325+'Liabilities (1968 - 2007)'!K325)</f>
        <v>0</v>
      </c>
    </row>
    <row r="326" spans="2:14" ht="15" customHeight="1">
      <c r="B326" s="42" t="s">
        <v>77</v>
      </c>
      <c r="C326" s="45">
        <v>842.05450733752627</v>
      </c>
      <c r="D326" s="45">
        <v>27.444677381784299</v>
      </c>
      <c r="E326" s="63">
        <v>151.81691125087352</v>
      </c>
      <c r="F326" s="63">
        <v>7.1721406941532733</v>
      </c>
      <c r="G326" s="45">
        <v>62.385278360121127</v>
      </c>
      <c r="H326" s="45">
        <v>221.37433030514791</v>
      </c>
      <c r="I326" s="63">
        <v>10.482180293501047</v>
      </c>
      <c r="J326" s="43" t="s">
        <v>73</v>
      </c>
      <c r="K326" s="64">
        <v>192.59259259259261</v>
      </c>
      <c r="L326" s="61"/>
      <c r="M326" s="41">
        <f t="shared" si="27"/>
        <v>0</v>
      </c>
      <c r="N326" s="41">
        <f>'Assets (1968 - 2007)'!J326-('Liabilities (1968 - 2007)'!C326+'Liabilities (1968 - 2007)'!D326+'Liabilities (1968 - 2007)'!H326+'Liabilities (1968 - 2007)'!I326+'Liabilities (1968 - 2007)'!K326)</f>
        <v>0</v>
      </c>
    </row>
    <row r="327" spans="2:14" ht="15" customHeight="1">
      <c r="B327" s="42" t="s">
        <v>78</v>
      </c>
      <c r="C327" s="45">
        <v>843.00023293733977</v>
      </c>
      <c r="D327" s="45">
        <v>27.933845795481016</v>
      </c>
      <c r="E327" s="63">
        <v>147.99208013044492</v>
      </c>
      <c r="F327" s="63">
        <v>5.7255998136501285</v>
      </c>
      <c r="G327" s="45">
        <v>65.576519916142558</v>
      </c>
      <c r="H327" s="45">
        <v>219.2941998602376</v>
      </c>
      <c r="I327" s="63">
        <v>10.482180293501047</v>
      </c>
      <c r="J327" s="43" t="s">
        <v>73</v>
      </c>
      <c r="K327" s="64">
        <v>195.14558583740973</v>
      </c>
      <c r="L327" s="61"/>
      <c r="M327" s="41">
        <f t="shared" si="27"/>
        <v>0</v>
      </c>
      <c r="N327" s="41">
        <f>'Assets (1968 - 2007)'!J327-('Liabilities (1968 - 2007)'!C327+'Liabilities (1968 - 2007)'!D327+'Liabilities (1968 - 2007)'!H327+'Liabilities (1968 - 2007)'!I327+'Liabilities (1968 - 2007)'!K327)</f>
        <v>0</v>
      </c>
    </row>
    <row r="328" spans="2:14" ht="15" customHeight="1">
      <c r="B328" s="42" t="s">
        <v>17</v>
      </c>
      <c r="C328" s="45">
        <v>842.39925460051245</v>
      </c>
      <c r="D328" s="45">
        <v>26.000465874679712</v>
      </c>
      <c r="E328" s="63">
        <v>159.37106918238996</v>
      </c>
      <c r="F328" s="63">
        <v>8.1481481481481488</v>
      </c>
      <c r="G328" s="45">
        <v>69.487537852317729</v>
      </c>
      <c r="H328" s="45">
        <v>237.00675518285581</v>
      </c>
      <c r="I328" s="63">
        <v>10.482180293501047</v>
      </c>
      <c r="J328" s="43" t="s">
        <v>73</v>
      </c>
      <c r="K328" s="64">
        <v>212.44584206848359</v>
      </c>
      <c r="L328" s="61"/>
      <c r="M328" s="41">
        <f t="shared" si="27"/>
        <v>0</v>
      </c>
      <c r="N328" s="41">
        <f>'Assets (1968 - 2007)'!J328-('Liabilities (1968 - 2007)'!C328+'Liabilities (1968 - 2007)'!D328+'Liabilities (1968 - 2007)'!H328+'Liabilities (1968 - 2007)'!I328+'Liabilities (1968 - 2007)'!K328)</f>
        <v>2.3293733986520238E-3</v>
      </c>
    </row>
    <row r="329" spans="2:14" ht="15" customHeight="1">
      <c r="B329" s="42" t="s">
        <v>18</v>
      </c>
      <c r="C329" s="45">
        <v>835.17120894479376</v>
      </c>
      <c r="D329" s="45">
        <v>26.000465874679712</v>
      </c>
      <c r="E329" s="63">
        <v>166.82972280456556</v>
      </c>
      <c r="F329" s="63">
        <v>9.8579082226880974</v>
      </c>
      <c r="G329" s="45">
        <v>62.939669228977401</v>
      </c>
      <c r="H329" s="45">
        <v>239.62730025623105</v>
      </c>
      <c r="I329" s="63">
        <v>10.482180293501047</v>
      </c>
      <c r="J329" s="43" t="s">
        <v>73</v>
      </c>
      <c r="K329" s="64">
        <v>226.94852084789193</v>
      </c>
      <c r="L329" s="61"/>
      <c r="M329" s="41">
        <f t="shared" si="27"/>
        <v>0</v>
      </c>
      <c r="N329" s="41">
        <f>'Assets (1968 - 2007)'!J329-('Liabilities (1968 - 2007)'!C329+'Liabilities (1968 - 2007)'!D329+'Liabilities (1968 - 2007)'!H329+'Liabilities (1968 - 2007)'!I329+'Liabilities (1968 - 2007)'!K329)</f>
        <v>0</v>
      </c>
    </row>
    <row r="330" spans="2:14" ht="15" customHeight="1">
      <c r="B330" s="42" t="s">
        <v>7</v>
      </c>
      <c r="C330" s="45">
        <v>816.2846494293035</v>
      </c>
      <c r="D330" s="45">
        <v>28.003726997437688</v>
      </c>
      <c r="E330" s="63">
        <v>150.98299557419051</v>
      </c>
      <c r="F330" s="63">
        <v>13.142324714651759</v>
      </c>
      <c r="G330" s="45">
        <v>70.430934078732818</v>
      </c>
      <c r="H330" s="45">
        <v>234.55625436757509</v>
      </c>
      <c r="I330" s="63">
        <v>10.482180293501047</v>
      </c>
      <c r="J330" s="43" t="s">
        <v>73</v>
      </c>
      <c r="K330" s="64">
        <v>228.04798509201024</v>
      </c>
      <c r="L330" s="61"/>
      <c r="M330" s="41">
        <f t="shared" si="27"/>
        <v>0</v>
      </c>
      <c r="N330" s="41">
        <f>'Assets (1968 - 2007)'!J330-('Liabilities (1968 - 2007)'!C330+'Liabilities (1968 - 2007)'!D330+'Liabilities (1968 - 2007)'!H330+'Liabilities (1968 - 2007)'!I330+'Liabilities (1968 - 2007)'!K330)</f>
        <v>0</v>
      </c>
    </row>
    <row r="331" spans="2:14" ht="15" customHeight="1">
      <c r="B331" s="42" t="s">
        <v>6</v>
      </c>
      <c r="C331" s="45">
        <v>805.3622175634755</v>
      </c>
      <c r="D331" s="45">
        <v>45.532261821569996</v>
      </c>
      <c r="E331" s="63">
        <v>162.58094572559983</v>
      </c>
      <c r="F331" s="63">
        <v>26.862334032145352</v>
      </c>
      <c r="G331" s="45">
        <v>72.136035406475656</v>
      </c>
      <c r="H331" s="45">
        <v>261.57931516422082</v>
      </c>
      <c r="I331" s="63">
        <v>10.482180293501047</v>
      </c>
      <c r="J331" s="43" t="s">
        <v>73</v>
      </c>
      <c r="K331" s="64">
        <v>333.81318425343585</v>
      </c>
      <c r="L331" s="61"/>
      <c r="M331" s="41">
        <f t="shared" si="27"/>
        <v>0</v>
      </c>
      <c r="N331" s="41">
        <f>'Assets (1968 - 2007)'!J331-('Liabilities (1968 - 2007)'!C331+'Liabilities (1968 - 2007)'!D331+'Liabilities (1968 - 2007)'!H331+'Liabilities (1968 - 2007)'!I331+'Liabilities (1968 - 2007)'!K331)</f>
        <v>0</v>
      </c>
    </row>
    <row r="332" spans="2:14" ht="15" customHeight="1">
      <c r="B332" s="42" t="s">
        <v>5</v>
      </c>
      <c r="C332" s="45">
        <v>816.70393664104347</v>
      </c>
      <c r="D332" s="45">
        <v>53.545306312601902</v>
      </c>
      <c r="E332" s="63">
        <v>182.8511530398323</v>
      </c>
      <c r="F332" s="63">
        <v>13.193570929419986</v>
      </c>
      <c r="G332" s="45">
        <v>69.245283018867923</v>
      </c>
      <c r="H332" s="45">
        <v>265.29000698812018</v>
      </c>
      <c r="I332" s="63">
        <v>10.482180293501047</v>
      </c>
      <c r="J332" s="43" t="s">
        <v>73</v>
      </c>
      <c r="K332" s="64">
        <v>339.26857675285345</v>
      </c>
      <c r="L332" s="61"/>
      <c r="M332" s="41">
        <f t="shared" si="27"/>
        <v>0</v>
      </c>
      <c r="N332" s="41">
        <f>'Assets (1968 - 2007)'!J332-('Liabilities (1968 - 2007)'!C332+'Liabilities (1968 - 2007)'!D332+'Liabilities (1968 - 2007)'!H332+'Liabilities (1968 - 2007)'!I332+'Liabilities (1968 - 2007)'!K332)</f>
        <v>0</v>
      </c>
    </row>
    <row r="333" spans="2:14" ht="15" customHeight="1">
      <c r="B333" s="36">
        <v>1993</v>
      </c>
      <c r="C333" s="59"/>
      <c r="D333" s="59"/>
      <c r="E333" s="59"/>
      <c r="F333" s="59"/>
      <c r="G333" s="59"/>
      <c r="H333" s="59"/>
      <c r="I333" s="59"/>
      <c r="J333" s="65"/>
      <c r="K333" s="64"/>
      <c r="L333" s="61"/>
    </row>
    <row r="334" spans="2:14" ht="15" customHeight="1">
      <c r="B334" s="42" t="s">
        <v>72</v>
      </c>
      <c r="C334" s="45">
        <v>795.41812252504076</v>
      </c>
      <c r="D334" s="45">
        <v>53.545306312601902</v>
      </c>
      <c r="E334" s="63">
        <v>190.49149778709528</v>
      </c>
      <c r="F334" s="63">
        <v>4.9219659911483813</v>
      </c>
      <c r="G334" s="45">
        <v>71.779641276496619</v>
      </c>
      <c r="H334" s="45">
        <v>267.19310505474027</v>
      </c>
      <c r="I334" s="63">
        <v>10.482180293501047</v>
      </c>
      <c r="J334" s="43" t="s">
        <v>73</v>
      </c>
      <c r="K334" s="64">
        <v>355.4204518984393</v>
      </c>
      <c r="L334" s="61"/>
      <c r="M334" s="41">
        <f t="shared" ref="M334:M345" si="28">H334-(E334+F334+G334)</f>
        <v>0</v>
      </c>
      <c r="N334" s="41">
        <f>'Assets (1968 - 2007)'!J334-('Liabilities (1968 - 2007)'!C334+'Liabilities (1968 - 2007)'!D334+'Liabilities (1968 - 2007)'!H334+'Liabilities (1968 - 2007)'!I334+'Liabilities (1968 - 2007)'!K334)</f>
        <v>0</v>
      </c>
    </row>
    <row r="335" spans="2:14" ht="15" customHeight="1">
      <c r="B335" s="42" t="s">
        <v>74</v>
      </c>
      <c r="C335" s="45">
        <v>794.09270906126244</v>
      </c>
      <c r="D335" s="45">
        <v>53.545306312601902</v>
      </c>
      <c r="E335" s="63">
        <v>185.56720242254832</v>
      </c>
      <c r="F335" s="63">
        <v>3.8993710691823895</v>
      </c>
      <c r="G335" s="45">
        <v>72.757978103890053</v>
      </c>
      <c r="H335" s="45">
        <v>262.22455159562077</v>
      </c>
      <c r="I335" s="63">
        <v>10.482180293501047</v>
      </c>
      <c r="J335" s="43" t="s">
        <v>73</v>
      </c>
      <c r="K335" s="64">
        <v>367.28860936408103</v>
      </c>
      <c r="L335" s="61"/>
      <c r="M335" s="41">
        <f t="shared" si="28"/>
        <v>0</v>
      </c>
      <c r="N335" s="41">
        <f>'Assets (1968 - 2007)'!J335-('Liabilities (1968 - 2007)'!C335+'Liabilities (1968 - 2007)'!D335+'Liabilities (1968 - 2007)'!H335+'Liabilities (1968 - 2007)'!I335+'Liabilities (1968 - 2007)'!K335)</f>
        <v>0</v>
      </c>
    </row>
    <row r="336" spans="2:14" ht="15" customHeight="1">
      <c r="B336" s="42" t="s">
        <v>75</v>
      </c>
      <c r="C336" s="45">
        <v>804.9545772187281</v>
      </c>
      <c r="D336" s="45">
        <v>53.929652923363612</v>
      </c>
      <c r="E336" s="63">
        <v>179.05427440018633</v>
      </c>
      <c r="F336" s="63">
        <v>5.5462380619613318</v>
      </c>
      <c r="G336" s="45">
        <v>62.928022361984624</v>
      </c>
      <c r="H336" s="45">
        <v>247.52853482413229</v>
      </c>
      <c r="I336" s="63">
        <v>10.482180293501047</v>
      </c>
      <c r="J336" s="43" t="s">
        <v>73</v>
      </c>
      <c r="K336" s="64">
        <v>344.37689261588633</v>
      </c>
      <c r="L336" s="61"/>
      <c r="M336" s="41">
        <f t="shared" si="28"/>
        <v>0</v>
      </c>
      <c r="N336" s="41">
        <f>'Assets (1968 - 2007)'!J336-('Liabilities (1968 - 2007)'!C336+'Liabilities (1968 - 2007)'!D336+'Liabilities (1968 - 2007)'!H336+'Liabilities (1968 - 2007)'!I336+'Liabilities (1968 - 2007)'!K336)</f>
        <v>0</v>
      </c>
    </row>
    <row r="337" spans="2:14" ht="15" customHeight="1">
      <c r="B337" s="42" t="s">
        <v>22</v>
      </c>
      <c r="C337" s="45">
        <v>809.21965991148386</v>
      </c>
      <c r="D337" s="45">
        <v>55.653389238294892</v>
      </c>
      <c r="E337" s="63">
        <v>181.38597717214068</v>
      </c>
      <c r="F337" s="63">
        <v>5.0197996738877233</v>
      </c>
      <c r="G337" s="45">
        <v>66.720242254833451</v>
      </c>
      <c r="H337" s="45">
        <v>253.12601910086187</v>
      </c>
      <c r="I337" s="63">
        <v>10.482180293501047</v>
      </c>
      <c r="J337" s="43" t="s">
        <v>73</v>
      </c>
      <c r="K337" s="64">
        <v>329.12415560214305</v>
      </c>
      <c r="L337" s="61"/>
      <c r="M337" s="41">
        <f t="shared" si="28"/>
        <v>0</v>
      </c>
      <c r="N337" s="41">
        <f>'Assets (1968 - 2007)'!J337-('Liabilities (1968 - 2007)'!C337+'Liabilities (1968 - 2007)'!D337+'Liabilities (1968 - 2007)'!H337+'Liabilities (1968 - 2007)'!I337+'Liabilities (1968 - 2007)'!K337)</f>
        <v>0</v>
      </c>
    </row>
    <row r="338" spans="2:14" ht="15" customHeight="1">
      <c r="B338" s="42" t="s">
        <v>76</v>
      </c>
      <c r="C338" s="45">
        <v>816.08199394362907</v>
      </c>
      <c r="D338" s="45">
        <v>55.501979967388777</v>
      </c>
      <c r="E338" s="63">
        <v>175.52527370137432</v>
      </c>
      <c r="F338" s="63">
        <v>7.4027486606102952</v>
      </c>
      <c r="G338" s="45">
        <v>69.666899604006517</v>
      </c>
      <c r="H338" s="45">
        <v>252.59492196599112</v>
      </c>
      <c r="I338" s="63">
        <v>10.482180293501047</v>
      </c>
      <c r="J338" s="43" t="s">
        <v>73</v>
      </c>
      <c r="K338" s="64">
        <v>342.11274167249007</v>
      </c>
      <c r="L338" s="61"/>
      <c r="M338" s="41">
        <f t="shared" si="28"/>
        <v>0</v>
      </c>
      <c r="N338" s="41">
        <f>'Assets (1968 - 2007)'!J338-('Liabilities (1968 - 2007)'!C338+'Liabilities (1968 - 2007)'!D338+'Liabilities (1968 - 2007)'!H338+'Liabilities (1968 - 2007)'!I338+'Liabilities (1968 - 2007)'!K338)</f>
        <v>0</v>
      </c>
    </row>
    <row r="339" spans="2:14" ht="15" customHeight="1">
      <c r="B339" s="42" t="s">
        <v>77</v>
      </c>
      <c r="C339" s="45">
        <v>826.30561378989046</v>
      </c>
      <c r="D339" s="45">
        <v>57.353831819240625</v>
      </c>
      <c r="E339" s="63">
        <v>249.26391800605637</v>
      </c>
      <c r="F339" s="63">
        <v>15.154903331003959</v>
      </c>
      <c r="G339" s="45">
        <v>74.451432564640115</v>
      </c>
      <c r="H339" s="45">
        <v>338.87025390170044</v>
      </c>
      <c r="I339" s="63">
        <v>10.482180293501047</v>
      </c>
      <c r="J339" s="43" t="s">
        <v>73</v>
      </c>
      <c r="K339" s="64">
        <v>352.26880969019334</v>
      </c>
      <c r="L339" s="61"/>
      <c r="M339" s="41">
        <f t="shared" si="28"/>
        <v>0</v>
      </c>
      <c r="N339" s="41">
        <f>'Assets (1968 - 2007)'!J339-('Liabilities (1968 - 2007)'!C339+'Liabilities (1968 - 2007)'!D339+'Liabilities (1968 - 2007)'!H339+'Liabilities (1968 - 2007)'!I339+'Liabilities (1968 - 2007)'!K339)</f>
        <v>0</v>
      </c>
    </row>
    <row r="340" spans="2:14" ht="15" customHeight="1">
      <c r="B340" s="42" t="s">
        <v>78</v>
      </c>
      <c r="C340" s="45">
        <v>825.73258793384582</v>
      </c>
      <c r="D340" s="45">
        <v>56.014442115071049</v>
      </c>
      <c r="E340" s="63">
        <v>204.74027486606101</v>
      </c>
      <c r="F340" s="63">
        <v>12.935010482180292</v>
      </c>
      <c r="G340" s="45">
        <v>74.083391567668286</v>
      </c>
      <c r="H340" s="45">
        <v>291.75867691590958</v>
      </c>
      <c r="I340" s="63">
        <v>10.482180293501047</v>
      </c>
      <c r="J340" s="43" t="s">
        <v>73</v>
      </c>
      <c r="K340" s="64">
        <v>363.76193803866761</v>
      </c>
      <c r="L340" s="61"/>
      <c r="M340" s="41">
        <f t="shared" si="28"/>
        <v>0</v>
      </c>
      <c r="N340" s="41">
        <f>'Assets (1968 - 2007)'!J340-('Liabilities (1968 - 2007)'!C340+'Liabilities (1968 - 2007)'!D340+'Liabilities (1968 - 2007)'!H340+'Liabilities (1968 - 2007)'!I340+'Liabilities (1968 - 2007)'!K340)</f>
        <v>0</v>
      </c>
    </row>
    <row r="341" spans="2:14" ht="15" customHeight="1">
      <c r="B341" s="42" t="s">
        <v>17</v>
      </c>
      <c r="C341" s="45">
        <v>833.27975774516642</v>
      </c>
      <c r="D341" s="45">
        <v>56.014442115071049</v>
      </c>
      <c r="E341" s="63">
        <v>226.827393431167</v>
      </c>
      <c r="F341" s="63">
        <v>7.8732820871185645</v>
      </c>
      <c r="G341" s="45">
        <v>80.277195434428137</v>
      </c>
      <c r="H341" s="45">
        <v>314.97787095271372</v>
      </c>
      <c r="I341" s="63">
        <v>10.482180293501047</v>
      </c>
      <c r="J341" s="43" t="s">
        <v>73</v>
      </c>
      <c r="K341" s="64">
        <v>358.44397856976474</v>
      </c>
      <c r="L341" s="61"/>
      <c r="M341" s="41">
        <f t="shared" si="28"/>
        <v>0</v>
      </c>
      <c r="N341" s="41">
        <f>'Assets (1968 - 2007)'!J341-('Liabilities (1968 - 2007)'!C341+'Liabilities (1968 - 2007)'!D341+'Liabilities (1968 - 2007)'!H341+'Liabilities (1968 - 2007)'!I341+'Liabilities (1968 - 2007)'!K341)</f>
        <v>0</v>
      </c>
    </row>
    <row r="342" spans="2:14" ht="15" customHeight="1">
      <c r="B342" s="42" t="s">
        <v>18</v>
      </c>
      <c r="C342" s="45">
        <v>840.82459818308871</v>
      </c>
      <c r="D342" s="45">
        <v>55.199161425576513</v>
      </c>
      <c r="E342" s="63">
        <v>224.90798975075703</v>
      </c>
      <c r="F342" s="63">
        <v>8.4579548101560675</v>
      </c>
      <c r="G342" s="45">
        <v>80.957372466806433</v>
      </c>
      <c r="H342" s="45">
        <v>314.3233170277195</v>
      </c>
      <c r="I342" s="63">
        <v>10.482180293501047</v>
      </c>
      <c r="J342" s="43" t="s">
        <v>73</v>
      </c>
      <c r="K342" s="64">
        <v>354.40251572327043</v>
      </c>
      <c r="L342" s="61"/>
      <c r="M342" s="41">
        <f t="shared" si="28"/>
        <v>0</v>
      </c>
      <c r="N342" s="41">
        <f>'Assets (1968 - 2007)'!J342-('Liabilities (1968 - 2007)'!C342+'Liabilities (1968 - 2007)'!D342+'Liabilities (1968 - 2007)'!H342+'Liabilities (1968 - 2007)'!I342+'Liabilities (1968 - 2007)'!K342)</f>
        <v>-2.3293733986520238E-3</v>
      </c>
    </row>
    <row r="343" spans="2:14" ht="15" customHeight="1">
      <c r="B343" s="42" t="s">
        <v>7</v>
      </c>
      <c r="C343" s="45">
        <v>842.64849755415798</v>
      </c>
      <c r="D343" s="45">
        <v>56.929885860703472</v>
      </c>
      <c r="E343" s="63">
        <v>234.42580945725598</v>
      </c>
      <c r="F343" s="63">
        <v>9.7297926857675279</v>
      </c>
      <c r="G343" s="45">
        <v>83.869089215001168</v>
      </c>
      <c r="H343" s="45">
        <v>328.02469135802465</v>
      </c>
      <c r="I343" s="63">
        <v>10.482180293501047</v>
      </c>
      <c r="J343" s="43" t="s">
        <v>73</v>
      </c>
      <c r="K343" s="64">
        <v>364.23247146517588</v>
      </c>
      <c r="L343" s="61"/>
      <c r="M343" s="41">
        <f t="shared" si="28"/>
        <v>0</v>
      </c>
      <c r="N343" s="41">
        <f>'Assets (1968 - 2007)'!J343-('Liabilities (1968 - 2007)'!C343+'Liabilities (1968 - 2007)'!D343+'Liabilities (1968 - 2007)'!H343+'Liabilities (1968 - 2007)'!I343+'Liabilities (1968 - 2007)'!K343)</f>
        <v>0</v>
      </c>
    </row>
    <row r="344" spans="2:14" ht="15" customHeight="1">
      <c r="B344" s="42" t="s">
        <v>6</v>
      </c>
      <c r="C344" s="45">
        <v>840.35639412997898</v>
      </c>
      <c r="D344" s="45">
        <v>56.929885860703472</v>
      </c>
      <c r="E344" s="63">
        <v>244.96855345911951</v>
      </c>
      <c r="F344" s="63">
        <v>8.0736081993943625</v>
      </c>
      <c r="G344" s="45">
        <v>81.462846494293032</v>
      </c>
      <c r="H344" s="45">
        <v>334.50500815280691</v>
      </c>
      <c r="I344" s="63">
        <v>10.482180293501047</v>
      </c>
      <c r="J344" s="43" t="s">
        <v>73</v>
      </c>
      <c r="K344" s="64">
        <v>366.4430468204053</v>
      </c>
      <c r="L344" s="61"/>
      <c r="M344" s="41">
        <f t="shared" si="28"/>
        <v>0</v>
      </c>
      <c r="N344" s="41">
        <f>'Assets (1968 - 2007)'!J344-('Liabilities (1968 - 2007)'!C344+'Liabilities (1968 - 2007)'!D344+'Liabilities (1968 - 2007)'!H344+'Liabilities (1968 - 2007)'!I344+'Liabilities (1968 - 2007)'!K344)</f>
        <v>0</v>
      </c>
    </row>
    <row r="345" spans="2:14" ht="15" customHeight="1">
      <c r="B345" s="42" t="s">
        <v>5</v>
      </c>
      <c r="C345" s="45">
        <v>847.92219892848811</v>
      </c>
      <c r="D345" s="45">
        <v>57.349173072443513</v>
      </c>
      <c r="E345" s="63">
        <v>156.47099930118799</v>
      </c>
      <c r="F345" s="63">
        <v>5.6766829722804557</v>
      </c>
      <c r="G345" s="45">
        <v>86.99976706266014</v>
      </c>
      <c r="H345" s="45">
        <v>249.14744933612857</v>
      </c>
      <c r="I345" s="63">
        <v>10.482180293501047</v>
      </c>
      <c r="J345" s="43" t="s">
        <v>73</v>
      </c>
      <c r="K345" s="64">
        <v>381.41160027952481</v>
      </c>
      <c r="L345" s="61"/>
      <c r="M345" s="41">
        <f t="shared" si="28"/>
        <v>0</v>
      </c>
      <c r="N345" s="41">
        <f>'Assets (1968 - 2007)'!J345-('Liabilities (1968 - 2007)'!C345+'Liabilities (1968 - 2007)'!D345+'Liabilities (1968 - 2007)'!H345+'Liabilities (1968 - 2007)'!I345+'Liabilities (1968 - 2007)'!K345)</f>
        <v>0</v>
      </c>
    </row>
    <row r="346" spans="2:14" ht="15" customHeight="1">
      <c r="B346" s="36">
        <v>1994</v>
      </c>
      <c r="C346" s="59"/>
      <c r="D346" s="59"/>
      <c r="E346" s="59"/>
      <c r="F346" s="59"/>
      <c r="G346" s="59"/>
      <c r="H346" s="59"/>
      <c r="I346" s="59"/>
      <c r="J346" s="65"/>
      <c r="K346" s="64"/>
      <c r="L346" s="61"/>
    </row>
    <row r="347" spans="2:14" ht="15" customHeight="1">
      <c r="B347" s="42" t="s">
        <v>72</v>
      </c>
      <c r="C347" s="45">
        <v>842.20125786163521</v>
      </c>
      <c r="D347" s="45">
        <v>58.164453761938034</v>
      </c>
      <c r="E347" s="63">
        <v>225.16422082459817</v>
      </c>
      <c r="F347" s="63">
        <v>3.8784067085953877</v>
      </c>
      <c r="G347" s="45">
        <v>89.096203121360361</v>
      </c>
      <c r="H347" s="45">
        <v>318.13883065455389</v>
      </c>
      <c r="I347" s="63">
        <v>10.482180293501047</v>
      </c>
      <c r="J347" s="43" t="s">
        <v>73</v>
      </c>
      <c r="K347" s="64">
        <v>362.75098998369441</v>
      </c>
      <c r="L347" s="61"/>
      <c r="M347" s="41">
        <f t="shared" ref="M347:M358" si="29">H347-(E347+F347+G347)</f>
        <v>0</v>
      </c>
      <c r="N347" s="41">
        <f>'Assets (1968 - 2007)'!J347-('Liabilities (1968 - 2007)'!C347+'Liabilities (1968 - 2007)'!D347+'Liabilities (1968 - 2007)'!H347+'Liabilities (1968 - 2007)'!I347+'Liabilities (1968 - 2007)'!K347)</f>
        <v>-2.3293733986520238E-3</v>
      </c>
    </row>
    <row r="348" spans="2:14" ht="15" customHeight="1">
      <c r="B348" s="42" t="s">
        <v>74</v>
      </c>
      <c r="C348" s="45">
        <v>840.01630561378988</v>
      </c>
      <c r="D348" s="45">
        <v>57.535522944327973</v>
      </c>
      <c r="E348" s="63">
        <v>227.36314931283485</v>
      </c>
      <c r="F348" s="63">
        <v>8.1597950151409275</v>
      </c>
      <c r="G348" s="45">
        <v>87.300256231073845</v>
      </c>
      <c r="H348" s="45">
        <v>322.82320055904961</v>
      </c>
      <c r="I348" s="63">
        <v>10.482180293501047</v>
      </c>
      <c r="J348" s="43" t="s">
        <v>73</v>
      </c>
      <c r="K348" s="64">
        <v>366.01211274167247</v>
      </c>
      <c r="L348" s="61"/>
      <c r="M348" s="41">
        <f t="shared" si="29"/>
        <v>0</v>
      </c>
      <c r="N348" s="41">
        <f>'Assets (1968 - 2007)'!J348-('Liabilities (1968 - 2007)'!C348+'Liabilities (1968 - 2007)'!D348+'Liabilities (1968 - 2007)'!H348+'Liabilities (1968 - 2007)'!I348+'Liabilities (1968 - 2007)'!K348)</f>
        <v>2.3293733986520238E-3</v>
      </c>
    </row>
    <row r="349" spans="2:14" ht="15" customHeight="1">
      <c r="B349" s="42" t="s">
        <v>75</v>
      </c>
      <c r="C349" s="45">
        <v>844.6191474493362</v>
      </c>
      <c r="D349" s="45">
        <v>57.535522944327973</v>
      </c>
      <c r="E349" s="63">
        <v>254.06941532727697</v>
      </c>
      <c r="F349" s="63">
        <v>6.0447239692522716</v>
      </c>
      <c r="G349" s="45">
        <v>124.80316794782203</v>
      </c>
      <c r="H349" s="45">
        <v>384.91730724435126</v>
      </c>
      <c r="I349" s="63">
        <v>10.482180293501047</v>
      </c>
      <c r="J349" s="43" t="s">
        <v>73</v>
      </c>
      <c r="K349" s="64">
        <v>467.31190309806658</v>
      </c>
      <c r="L349" s="61"/>
      <c r="M349" s="41">
        <f t="shared" si="29"/>
        <v>0</v>
      </c>
      <c r="N349" s="41">
        <f>'Assets (1968 - 2007)'!J349-('Liabilities (1968 - 2007)'!C349+'Liabilities (1968 - 2007)'!D349+'Liabilities (1968 - 2007)'!H349+'Liabilities (1968 - 2007)'!I349+'Liabilities (1968 - 2007)'!K349)</f>
        <v>0</v>
      </c>
    </row>
    <row r="350" spans="2:14" ht="15" customHeight="1">
      <c r="B350" s="42" t="s">
        <v>22</v>
      </c>
      <c r="C350" s="45">
        <v>839.50151409270904</v>
      </c>
      <c r="D350" s="45">
        <v>57.535522944327973</v>
      </c>
      <c r="E350" s="63">
        <v>235.91194968553458</v>
      </c>
      <c r="F350" s="63">
        <v>27.619380386675981</v>
      </c>
      <c r="G350" s="45">
        <v>123.51036571162358</v>
      </c>
      <c r="H350" s="45">
        <v>387.04169578383414</v>
      </c>
      <c r="I350" s="63">
        <v>10.482180293501047</v>
      </c>
      <c r="J350" s="43" t="s">
        <v>73</v>
      </c>
      <c r="K350" s="64">
        <v>469.51083158630331</v>
      </c>
      <c r="L350" s="61"/>
      <c r="M350" s="41">
        <f t="shared" si="29"/>
        <v>0</v>
      </c>
      <c r="N350" s="41">
        <f>'Assets (1968 - 2007)'!J350-('Liabilities (1968 - 2007)'!C350+'Liabilities (1968 - 2007)'!D350+'Liabilities (1968 - 2007)'!H350+'Liabilities (1968 - 2007)'!I350+'Liabilities (1968 - 2007)'!K350)</f>
        <v>2.3293733984246501E-3</v>
      </c>
    </row>
    <row r="351" spans="2:14" ht="15" customHeight="1">
      <c r="B351" s="42" t="s">
        <v>76</v>
      </c>
      <c r="C351" s="45">
        <v>842.19892848823656</v>
      </c>
      <c r="D351" s="45">
        <v>57.116235732587931</v>
      </c>
      <c r="E351" s="63">
        <v>238.99604006522245</v>
      </c>
      <c r="F351" s="63">
        <v>14.09270906126252</v>
      </c>
      <c r="G351" s="45">
        <v>125.36454693687398</v>
      </c>
      <c r="H351" s="45">
        <v>378.45329606335895</v>
      </c>
      <c r="I351" s="63">
        <v>10.482180293501047</v>
      </c>
      <c r="J351" s="43" t="s">
        <v>73</v>
      </c>
      <c r="K351" s="64">
        <v>473.05613789890515</v>
      </c>
      <c r="L351" s="61"/>
      <c r="M351" s="41">
        <f t="shared" si="29"/>
        <v>0</v>
      </c>
      <c r="N351" s="41">
        <f>'Assets (1968 - 2007)'!J351-('Liabilities (1968 - 2007)'!C351+'Liabilities (1968 - 2007)'!D351+'Liabilities (1968 - 2007)'!H351+'Liabilities (1968 - 2007)'!I351+'Liabilities (1968 - 2007)'!K351)</f>
        <v>6.9881201961834449E-3</v>
      </c>
    </row>
    <row r="352" spans="2:14" ht="15" customHeight="1">
      <c r="B352" s="42" t="s">
        <v>77</v>
      </c>
      <c r="C352" s="45">
        <v>852.2525040764034</v>
      </c>
      <c r="D352" s="45">
        <v>57.705567202422543</v>
      </c>
      <c r="E352" s="63">
        <v>261.0482180293501</v>
      </c>
      <c r="F352" s="63">
        <v>5.9049615653389242</v>
      </c>
      <c r="G352" s="45">
        <v>125.73957605404145</v>
      </c>
      <c r="H352" s="45">
        <v>392.6927556487305</v>
      </c>
      <c r="I352" s="63">
        <v>10.482180293501047</v>
      </c>
      <c r="J352" s="43" t="s">
        <v>73</v>
      </c>
      <c r="K352" s="64">
        <v>472.70207314232471</v>
      </c>
      <c r="L352" s="61"/>
      <c r="M352" s="41">
        <f t="shared" si="29"/>
        <v>0</v>
      </c>
      <c r="N352" s="41">
        <f>'Assets (1968 - 2007)'!J352-('Liabilities (1968 - 2007)'!C352+'Liabilities (1968 - 2007)'!D352+'Liabilities (1968 - 2007)'!H352+'Liabilities (1968 - 2007)'!I352+'Liabilities (1968 - 2007)'!K352)</f>
        <v>2.3293733986520238E-3</v>
      </c>
    </row>
    <row r="353" spans="2:14" ht="15" customHeight="1">
      <c r="B353" s="42" t="s">
        <v>78</v>
      </c>
      <c r="C353" s="45">
        <v>855.31563009550428</v>
      </c>
      <c r="D353" s="45">
        <v>57.705567202422543</v>
      </c>
      <c r="E353" s="63">
        <f>((71659+45800)/1000)/0.4293</f>
        <v>273.60587002096435</v>
      </c>
      <c r="F353" s="63">
        <v>6.2240857209410674</v>
      </c>
      <c r="G353" s="45">
        <v>128.98672257162823</v>
      </c>
      <c r="H353" s="45">
        <v>408.81667831353366</v>
      </c>
      <c r="I353" s="63">
        <v>10.482180293501047</v>
      </c>
      <c r="J353" s="43" t="s">
        <v>73</v>
      </c>
      <c r="K353" s="64">
        <v>490.78499883531327</v>
      </c>
      <c r="L353" s="61"/>
      <c r="M353" s="41">
        <f t="shared" si="29"/>
        <v>0</v>
      </c>
      <c r="N353" s="41">
        <f>'Assets (1968 - 2007)'!J353-('Liabilities (1968 - 2007)'!C353+'Liabilities (1968 - 2007)'!D353+'Liabilities (1968 - 2007)'!H353+'Liabilities (1968 - 2007)'!I353+'Liabilities (1968 - 2007)'!K353)</f>
        <v>4.6587467973040475E-3</v>
      </c>
    </row>
    <row r="354" spans="2:14" ht="15" customHeight="1">
      <c r="B354" s="42" t="s">
        <v>17</v>
      </c>
      <c r="C354" s="45">
        <v>857.40740740740728</v>
      </c>
      <c r="D354" s="45">
        <v>57.705567202422543</v>
      </c>
      <c r="E354" s="63">
        <f>((78687+55600)/1000)/0.4293</f>
        <v>312.80456557186119</v>
      </c>
      <c r="F354" s="63">
        <v>8.1621243885394819</v>
      </c>
      <c r="G354" s="45">
        <v>139.70416957838341</v>
      </c>
      <c r="H354" s="45">
        <v>460.67085953878404</v>
      </c>
      <c r="I354" s="63">
        <v>10.482180293501047</v>
      </c>
      <c r="J354" s="43" t="s">
        <v>73</v>
      </c>
      <c r="K354" s="64">
        <v>496.74353598881902</v>
      </c>
      <c r="L354" s="61"/>
      <c r="M354" s="41">
        <f t="shared" si="29"/>
        <v>0</v>
      </c>
      <c r="N354" s="41">
        <f>'Assets (1968 - 2007)'!J354-('Liabilities (1968 - 2007)'!C354+'Liabilities (1968 - 2007)'!D354+'Liabilities (1968 - 2007)'!H354+'Liabilities (1968 - 2007)'!I354+'Liabilities (1968 - 2007)'!K354)</f>
        <v>2.3293733984246501E-3</v>
      </c>
    </row>
    <row r="355" spans="2:14" ht="15" customHeight="1">
      <c r="B355" s="42" t="s">
        <v>18</v>
      </c>
      <c r="C355" s="45">
        <v>864.4817144188213</v>
      </c>
      <c r="D355" s="45">
        <v>57.705567202422543</v>
      </c>
      <c r="E355" s="63">
        <f>((78545+60300)/1000)/0.4293</f>
        <v>323.42184952247845</v>
      </c>
      <c r="F355" s="63">
        <v>7.2257162823200556</v>
      </c>
      <c r="G355" s="45">
        <v>132.15234102026554</v>
      </c>
      <c r="H355" s="45">
        <v>462.79990682506406</v>
      </c>
      <c r="I355" s="63">
        <v>10.482180293501047</v>
      </c>
      <c r="J355" s="43" t="s">
        <v>73</v>
      </c>
      <c r="K355" s="64">
        <v>494.97088283251804</v>
      </c>
      <c r="L355" s="61"/>
      <c r="M355" s="41">
        <f t="shared" si="29"/>
        <v>0</v>
      </c>
      <c r="N355" s="41">
        <f>'Assets (1968 - 2007)'!J355-('Liabilities (1968 - 2007)'!C355+'Liabilities (1968 - 2007)'!D355+'Liabilities (1968 - 2007)'!H355+'Liabilities (1968 - 2007)'!I355+'Liabilities (1968 - 2007)'!K355)</f>
        <v>0</v>
      </c>
    </row>
    <row r="356" spans="2:14" ht="15" customHeight="1">
      <c r="B356" s="42" t="s">
        <v>7</v>
      </c>
      <c r="C356" s="45">
        <v>873.20055904961566</v>
      </c>
      <c r="D356" s="45">
        <v>57.705567202422543</v>
      </c>
      <c r="E356" s="63">
        <f>((82252+73300)/1000)/0.4293</f>
        <v>362.33869089215</v>
      </c>
      <c r="F356" s="63">
        <v>9.5830421616585131</v>
      </c>
      <c r="G356" s="45">
        <v>131.86815746564173</v>
      </c>
      <c r="H356" s="45">
        <v>503.78989051945024</v>
      </c>
      <c r="I356" s="63">
        <v>10.482180293501047</v>
      </c>
      <c r="J356" s="43" t="s">
        <v>73</v>
      </c>
      <c r="K356" s="64">
        <v>496.74120661542042</v>
      </c>
      <c r="L356" s="61"/>
      <c r="M356" s="41">
        <f t="shared" si="29"/>
        <v>0</v>
      </c>
      <c r="N356" s="41">
        <f>'Assets (1968 - 2007)'!J356-('Liabilities (1968 - 2007)'!C356+'Liabilities (1968 - 2007)'!D356+'Liabilities (1968 - 2007)'!H356+'Liabilities (1968 - 2007)'!I356+'Liabilities (1968 - 2007)'!K356)</f>
        <v>4.6587467973040475E-3</v>
      </c>
    </row>
    <row r="357" spans="2:14" ht="15" customHeight="1">
      <c r="B357" s="42" t="s">
        <v>6</v>
      </c>
      <c r="C357" s="45">
        <v>866.64803167947821</v>
      </c>
      <c r="D357" s="45">
        <v>55.99347775448404</v>
      </c>
      <c r="E357" s="63">
        <f>((79044+109300)/1000)/0.4293</f>
        <v>438.72350337759138</v>
      </c>
      <c r="F357" s="63">
        <v>7.4213836477987414</v>
      </c>
      <c r="G357" s="45">
        <v>135.33659445609132</v>
      </c>
      <c r="H357" s="45">
        <v>581.48148148148141</v>
      </c>
      <c r="I357" s="63">
        <v>27.952480782669461</v>
      </c>
      <c r="J357" s="43" t="s">
        <v>73</v>
      </c>
      <c r="K357" s="64">
        <v>506.43139995341249</v>
      </c>
      <c r="L357" s="61"/>
      <c r="M357" s="41">
        <f t="shared" si="29"/>
        <v>0</v>
      </c>
      <c r="N357" s="41">
        <f>'Assets (1968 - 2007)'!J357-('Liabilities (1968 - 2007)'!C357+'Liabilities (1968 - 2007)'!D357+'Liabilities (1968 - 2007)'!H357+'Liabilities (1968 - 2007)'!I357+'Liabilities (1968 - 2007)'!K357)</f>
        <v>2.3293733986520238E-3</v>
      </c>
    </row>
    <row r="358" spans="2:14" ht="15" customHeight="1">
      <c r="B358" s="42" t="s">
        <v>5</v>
      </c>
      <c r="C358" s="45">
        <v>883.02352667132538</v>
      </c>
      <c r="D358" s="45">
        <v>56.401118099231304</v>
      </c>
      <c r="E358" s="63">
        <f>((73025+106600)/1000)/0.4293</f>
        <v>418.41369671558351</v>
      </c>
      <c r="F358" s="63">
        <v>4.0181691125087351</v>
      </c>
      <c r="G358" s="45">
        <v>122.02189610994643</v>
      </c>
      <c r="H358" s="45">
        <v>544.45376193803872</v>
      </c>
      <c r="I358" s="63">
        <v>95.50430934078733</v>
      </c>
      <c r="J358" s="43" t="s">
        <v>73</v>
      </c>
      <c r="K358" s="64">
        <v>415.3086419753086</v>
      </c>
      <c r="L358" s="61"/>
      <c r="M358" s="41">
        <f t="shared" si="29"/>
        <v>0</v>
      </c>
      <c r="N358" s="41">
        <f>'Assets (1968 - 2007)'!J358-('Liabilities (1968 - 2007)'!C358+'Liabilities (1968 - 2007)'!D358+'Liabilities (1968 - 2007)'!H358+'Liabilities (1968 - 2007)'!I358+'Liabilities (1968 - 2007)'!K358)</f>
        <v>0</v>
      </c>
    </row>
    <row r="359" spans="2:14" ht="15" customHeight="1">
      <c r="B359" s="36">
        <v>1995</v>
      </c>
      <c r="C359" s="59"/>
      <c r="D359" s="59"/>
      <c r="E359" s="59"/>
      <c r="F359" s="59"/>
      <c r="G359" s="59"/>
      <c r="H359" s="59"/>
      <c r="I359" s="59"/>
      <c r="J359" s="65"/>
      <c r="K359" s="64"/>
      <c r="L359" s="61"/>
    </row>
    <row r="360" spans="2:14" ht="15" customHeight="1">
      <c r="B360" s="42" t="s">
        <v>72</v>
      </c>
      <c r="C360" s="45">
        <v>876.0889820638248</v>
      </c>
      <c r="D360" s="45">
        <v>56.866992778942461</v>
      </c>
      <c r="E360" s="63">
        <f>((77050+98100)/1000)/0.4293</f>
        <v>407.98975075704635</v>
      </c>
      <c r="F360" s="63">
        <v>5.9631959003028188</v>
      </c>
      <c r="G360" s="45">
        <v>117.9291870486839</v>
      </c>
      <c r="H360" s="45">
        <v>531.88213370603307</v>
      </c>
      <c r="I360" s="63">
        <v>95.50430934078733</v>
      </c>
      <c r="J360" s="43" t="s">
        <v>73</v>
      </c>
      <c r="K360" s="64">
        <f>((172046+1007)/1000)/0.4293</f>
        <v>403.10505474027485</v>
      </c>
      <c r="L360" s="61"/>
      <c r="M360" s="41">
        <f t="shared" ref="M360:M371" si="30">H360-(E360+F360+G360)</f>
        <v>0</v>
      </c>
      <c r="N360" s="41">
        <f>'Assets (1968 - 2007)'!J360-('Liabilities (1968 - 2007)'!C360+'Liabilities (1968 - 2007)'!D360+'Liabilities (1968 - 2007)'!H360+'Liabilities (1968 - 2007)'!I360+'Liabilities (1968 - 2007)'!K360)</f>
        <v>0</v>
      </c>
    </row>
    <row r="361" spans="2:14" ht="15" customHeight="1">
      <c r="B361" s="42" t="s">
        <v>74</v>
      </c>
      <c r="C361" s="45">
        <v>873.89238294898666</v>
      </c>
      <c r="D361" s="45">
        <v>56.866992778942461</v>
      </c>
      <c r="E361" s="63">
        <f>((75921+97200)/1000)/0.4293</f>
        <v>403.26345213137665</v>
      </c>
      <c r="F361" s="63">
        <v>5.3808525506638709</v>
      </c>
      <c r="G361" s="45">
        <v>116.54786862334032</v>
      </c>
      <c r="H361" s="45">
        <v>525.19217330538083</v>
      </c>
      <c r="I361" s="63">
        <v>95.50430934078733</v>
      </c>
      <c r="J361" s="43" t="s">
        <v>73</v>
      </c>
      <c r="K361" s="64">
        <v>403.26578150477525</v>
      </c>
      <c r="L361" s="61"/>
      <c r="M361" s="41">
        <f t="shared" si="30"/>
        <v>0</v>
      </c>
      <c r="N361" s="41">
        <f>'Assets (1968 - 2007)'!J361-('Liabilities (1968 - 2007)'!C361+'Liabilities (1968 - 2007)'!D361+'Liabilities (1968 - 2007)'!H361+'Liabilities (1968 - 2007)'!I361+'Liabilities (1968 - 2007)'!K361)</f>
        <v>0</v>
      </c>
    </row>
    <row r="362" spans="2:14" ht="15" customHeight="1">
      <c r="B362" s="42" t="s">
        <v>75</v>
      </c>
      <c r="C362" s="45">
        <v>869.21034241788948</v>
      </c>
      <c r="D362" s="45">
        <v>56.866992778942461</v>
      </c>
      <c r="E362" s="63">
        <f>((81117+88200)/1000)/0.4293</f>
        <v>394.40251572327043</v>
      </c>
      <c r="F362" s="63">
        <v>4.8730491497787094</v>
      </c>
      <c r="G362" s="45">
        <v>101.53738644304683</v>
      </c>
      <c r="H362" s="45">
        <v>500.81295131609596</v>
      </c>
      <c r="I362" s="63">
        <v>95.50430934078733</v>
      </c>
      <c r="J362" s="43" t="s">
        <v>73</v>
      </c>
      <c r="K362" s="64">
        <v>387.891917074307</v>
      </c>
      <c r="L362" s="61"/>
      <c r="M362" s="41">
        <f t="shared" si="30"/>
        <v>0</v>
      </c>
      <c r="N362" s="41">
        <f>'Assets (1968 - 2007)'!J362-('Liabilities (1968 - 2007)'!C362+'Liabilities (1968 - 2007)'!D362+'Liabilities (1968 - 2007)'!H362+'Liabilities (1968 - 2007)'!I362+'Liabilities (1968 - 2007)'!K362)</f>
        <v>-2.3293733984246501E-3</v>
      </c>
    </row>
    <row r="363" spans="2:14" ht="15" customHeight="1">
      <c r="B363" s="42" t="s">
        <v>22</v>
      </c>
      <c r="C363" s="45">
        <v>873.76892615886322</v>
      </c>
      <c r="D363" s="45">
        <v>56.866992778942461</v>
      </c>
      <c r="E363" s="63">
        <f>((78773+65200)/1000)/0.4293</f>
        <v>335.36687631027257</v>
      </c>
      <c r="F363" s="63">
        <v>6.016771488469602</v>
      </c>
      <c r="G363" s="45">
        <v>98.802702073142314</v>
      </c>
      <c r="H363" s="45">
        <v>440.18634987188449</v>
      </c>
      <c r="I363" s="63">
        <v>95.50430934078733</v>
      </c>
      <c r="J363" s="43" t="s">
        <v>73</v>
      </c>
      <c r="K363" s="64">
        <f>((167938-1001)/1000)/0.4293</f>
        <v>388.85860703470769</v>
      </c>
      <c r="L363" s="61"/>
      <c r="M363" s="41">
        <f t="shared" si="30"/>
        <v>0</v>
      </c>
      <c r="N363" s="41">
        <f>'Assets (1968 - 2007)'!J363-('Liabilities (1968 - 2007)'!C363+'Liabilities (1968 - 2007)'!D363+'Liabilities (1968 - 2007)'!H363+'Liabilities (1968 - 2007)'!I363+'Liabilities (1968 - 2007)'!K363)</f>
        <v>0</v>
      </c>
    </row>
    <row r="364" spans="2:14" ht="15" customHeight="1">
      <c r="B364" s="42" t="s">
        <v>76</v>
      </c>
      <c r="C364" s="45">
        <v>861.14139296529231</v>
      </c>
      <c r="D364" s="45">
        <v>59.224318658280922</v>
      </c>
      <c r="E364" s="63">
        <f>((74914+46600)/1000)/0.4293</f>
        <v>283.05147915210807</v>
      </c>
      <c r="F364" s="63">
        <v>5.0174703004891681</v>
      </c>
      <c r="G364" s="45">
        <v>96.03540647565805</v>
      </c>
      <c r="H364" s="45">
        <v>384.10435592825525</v>
      </c>
      <c r="I364" s="63">
        <v>95.50430934078733</v>
      </c>
      <c r="J364" s="43" t="s">
        <v>73</v>
      </c>
      <c r="K364" s="64">
        <v>410.70812951316094</v>
      </c>
      <c r="L364" s="61"/>
      <c r="M364" s="41">
        <f t="shared" si="30"/>
        <v>0</v>
      </c>
      <c r="N364" s="41">
        <f>'Assets (1968 - 2007)'!J364-('Liabilities (1968 - 2007)'!C364+'Liabilities (1968 - 2007)'!D364+'Liabilities (1968 - 2007)'!H364+'Liabilities (1968 - 2007)'!I364+'Liabilities (1968 - 2007)'!K364)</f>
        <v>-4.6587467968493002E-3</v>
      </c>
    </row>
    <row r="365" spans="2:14" ht="15" customHeight="1">
      <c r="B365" s="42" t="s">
        <v>77</v>
      </c>
      <c r="C365" s="45">
        <v>862.23619846261352</v>
      </c>
      <c r="D365" s="45">
        <v>54.85441416259026</v>
      </c>
      <c r="E365" s="63">
        <f>((79330+43100)/1000)/0.4293</f>
        <v>285.18518518518522</v>
      </c>
      <c r="F365" s="63">
        <v>5.2480782669461918</v>
      </c>
      <c r="G365" s="45">
        <v>94.488702539016998</v>
      </c>
      <c r="H365" s="45">
        <v>384.9219659911484</v>
      </c>
      <c r="I365" s="63">
        <v>95.50430934078733</v>
      </c>
      <c r="J365" s="43" t="s">
        <v>73</v>
      </c>
      <c r="K365" s="64">
        <v>399.72513393897043</v>
      </c>
      <c r="L365" s="61"/>
      <c r="M365" s="41">
        <f t="shared" si="30"/>
        <v>0</v>
      </c>
      <c r="N365" s="41">
        <f>'Assets (1968 - 2007)'!J365-('Liabilities (1968 - 2007)'!C365+'Liabilities (1968 - 2007)'!D365+'Liabilities (1968 - 2007)'!H365+'Liabilities (1968 - 2007)'!I365+'Liabilities (1968 - 2007)'!K365)</f>
        <v>0</v>
      </c>
    </row>
    <row r="366" spans="2:14" ht="15" customHeight="1">
      <c r="B366" s="42" t="s">
        <v>78</v>
      </c>
      <c r="C366" s="45">
        <v>864.68204053109719</v>
      </c>
      <c r="D366" s="45">
        <v>54.546936873980904</v>
      </c>
      <c r="E366" s="63">
        <f>((82563+40100)/1000)/0.4293</f>
        <v>285.72792918704869</v>
      </c>
      <c r="F366" s="63">
        <v>12.769624970882832</v>
      </c>
      <c r="G366" s="45">
        <v>81.749359422315393</v>
      </c>
      <c r="H366" s="45">
        <v>380.24691358024694</v>
      </c>
      <c r="I366" s="63">
        <v>95.50430934078733</v>
      </c>
      <c r="J366" s="43" t="s">
        <v>73</v>
      </c>
      <c r="K366" s="64">
        <v>414.43745632424879</v>
      </c>
      <c r="L366" s="61"/>
      <c r="M366" s="41">
        <f t="shared" si="30"/>
        <v>0</v>
      </c>
      <c r="N366" s="41">
        <f>'Assets (1968 - 2007)'!J366-('Liabilities (1968 - 2007)'!C366+'Liabilities (1968 - 2007)'!D366+'Liabilities (1968 - 2007)'!H366+'Liabilities (1968 - 2007)'!I366+'Liabilities (1968 - 2007)'!K366)</f>
        <v>0</v>
      </c>
    </row>
    <row r="367" spans="2:14" ht="15" customHeight="1">
      <c r="B367" s="42" t="s">
        <v>17</v>
      </c>
      <c r="C367" s="45">
        <v>861.67481947356157</v>
      </c>
      <c r="D367" s="45">
        <v>54.546936873980904</v>
      </c>
      <c r="E367" s="63">
        <f>((80547+20700)/1000)/0.4293</f>
        <v>235.84206848357792</v>
      </c>
      <c r="F367" s="63">
        <v>6.832052177964127</v>
      </c>
      <c r="G367" s="45">
        <v>88.919170743070111</v>
      </c>
      <c r="H367" s="45">
        <v>331.59329140461216</v>
      </c>
      <c r="I367" s="63">
        <v>95.50430934078733</v>
      </c>
      <c r="J367" s="43" t="s">
        <v>73</v>
      </c>
      <c r="K367" s="64">
        <v>440.77568134171906</v>
      </c>
      <c r="L367" s="61"/>
      <c r="M367" s="41">
        <f t="shared" si="30"/>
        <v>0</v>
      </c>
      <c r="N367" s="41">
        <f>'Assets (1968 - 2007)'!J367-('Liabilities (1968 - 2007)'!C367+'Liabilities (1968 - 2007)'!D367+'Liabilities (1968 - 2007)'!H367+'Liabilities (1968 - 2007)'!I367+'Liabilities (1968 - 2007)'!K367)</f>
        <v>0</v>
      </c>
    </row>
    <row r="368" spans="2:14" ht="15" customHeight="1">
      <c r="B368" s="42" t="s">
        <v>18</v>
      </c>
      <c r="C368" s="45">
        <v>858.63731656184484</v>
      </c>
      <c r="D368" s="45">
        <v>54.546936873980904</v>
      </c>
      <c r="E368" s="63">
        <f>((76974+14700)/1000)/0.4293</f>
        <v>213.54297693920336</v>
      </c>
      <c r="F368" s="63">
        <v>26.3382250174703</v>
      </c>
      <c r="G368" s="45">
        <v>85.108315863032843</v>
      </c>
      <c r="H368" s="45">
        <v>324.98951781970646</v>
      </c>
      <c r="I368" s="63">
        <v>95.50430934078733</v>
      </c>
      <c r="J368" s="43" t="s">
        <v>73</v>
      </c>
      <c r="K368" s="64">
        <v>414.5189843931982</v>
      </c>
      <c r="L368" s="61"/>
      <c r="M368" s="41">
        <f t="shared" si="30"/>
        <v>0</v>
      </c>
      <c r="N368" s="41">
        <f>'Assets (1968 - 2007)'!J368-('Liabilities (1968 - 2007)'!C368+'Liabilities (1968 - 2007)'!D368+'Liabilities (1968 - 2007)'!H368+'Liabilities (1968 - 2007)'!I368+'Liabilities (1968 - 2007)'!K368)</f>
        <v>0</v>
      </c>
    </row>
    <row r="369" spans="2:14" ht="15" customHeight="1">
      <c r="B369" s="42" t="s">
        <v>7</v>
      </c>
      <c r="C369" s="45">
        <v>863.31469834614484</v>
      </c>
      <c r="D369" s="45">
        <v>54.546936873980904</v>
      </c>
      <c r="E369" s="63">
        <f>((82525+14700)/1000)/0.4293</f>
        <v>226.47332867458653</v>
      </c>
      <c r="F369" s="63">
        <v>30.032611227579782</v>
      </c>
      <c r="G369" s="45">
        <v>82.918704868390407</v>
      </c>
      <c r="H369" s="45">
        <v>339.42464477055671</v>
      </c>
      <c r="I369" s="63">
        <v>95.50430934078733</v>
      </c>
      <c r="J369" s="43" t="s">
        <v>73</v>
      </c>
      <c r="K369" s="64">
        <v>424.14395527603074</v>
      </c>
      <c r="L369" s="61"/>
      <c r="M369" s="41">
        <f t="shared" si="30"/>
        <v>0</v>
      </c>
      <c r="N369" s="41">
        <f>'Assets (1968 - 2007)'!J369-('Liabilities (1968 - 2007)'!C369+'Liabilities (1968 - 2007)'!D369+'Liabilities (1968 - 2007)'!H369+'Liabilities (1968 - 2007)'!I369+'Liabilities (1968 - 2007)'!K369)</f>
        <v>0</v>
      </c>
    </row>
    <row r="370" spans="2:14" ht="15" customHeight="1">
      <c r="B370" s="42" t="s">
        <v>6</v>
      </c>
      <c r="C370" s="45">
        <v>851.60027952480777</v>
      </c>
      <c r="D370" s="45">
        <v>54.546936873980904</v>
      </c>
      <c r="E370" s="63">
        <f>((86475+4500)/1000)/0.4293</f>
        <v>211.91474493361284</v>
      </c>
      <c r="F370" s="63">
        <v>29.475890985324945</v>
      </c>
      <c r="G370" s="45">
        <v>81.896109946424417</v>
      </c>
      <c r="H370" s="45">
        <v>323.28674586536221</v>
      </c>
      <c r="I370" s="63">
        <v>95.50430934078733</v>
      </c>
      <c r="J370" s="43" t="s">
        <v>73</v>
      </c>
      <c r="K370" s="64">
        <v>422.64616818075939</v>
      </c>
      <c r="L370" s="61"/>
      <c r="M370" s="41">
        <f t="shared" si="30"/>
        <v>0</v>
      </c>
      <c r="N370" s="41">
        <f>'Assets (1968 - 2007)'!J370-('Liabilities (1968 - 2007)'!C370+'Liabilities (1968 - 2007)'!D370+'Liabilities (1968 - 2007)'!H370+'Liabilities (1968 - 2007)'!I370+'Liabilities (1968 - 2007)'!K370)</f>
        <v>0</v>
      </c>
    </row>
    <row r="371" spans="2:14" ht="15" customHeight="1">
      <c r="B371" s="42" t="s">
        <v>5</v>
      </c>
      <c r="C371" s="45">
        <v>855.91427905893318</v>
      </c>
      <c r="D371" s="45">
        <v>52.534358257628696</v>
      </c>
      <c r="E371" s="63">
        <v>186.41043559282551</v>
      </c>
      <c r="F371" s="63">
        <v>47.039366410435591</v>
      </c>
      <c r="G371" s="45">
        <v>50.086186815746558</v>
      </c>
      <c r="H371" s="45">
        <v>283.53598881900768</v>
      </c>
      <c r="I371" s="63">
        <v>95.50430934078733</v>
      </c>
      <c r="J371" s="43" t="s">
        <v>73</v>
      </c>
      <c r="K371" s="64">
        <v>435.90496156533885</v>
      </c>
      <c r="L371" s="61"/>
      <c r="M371" s="41">
        <f t="shared" si="30"/>
        <v>0</v>
      </c>
      <c r="N371" s="41">
        <f>'Assets (1968 - 2007)'!J371-('Liabilities (1968 - 2007)'!C371+'Liabilities (1968 - 2007)'!D371+'Liabilities (1968 - 2007)'!H371+'Liabilities (1968 - 2007)'!I371+'Liabilities (1968 - 2007)'!K371)</f>
        <v>0</v>
      </c>
    </row>
    <row r="372" spans="2:14" ht="15" customHeight="1">
      <c r="B372" s="36">
        <v>1996</v>
      </c>
      <c r="C372" s="59"/>
      <c r="D372" s="59"/>
      <c r="E372" s="59"/>
      <c r="F372" s="59"/>
      <c r="G372" s="59"/>
      <c r="H372" s="59"/>
      <c r="I372" s="59"/>
      <c r="J372" s="65"/>
      <c r="K372" s="64"/>
      <c r="L372" s="61"/>
    </row>
    <row r="373" spans="2:14" ht="15" customHeight="1">
      <c r="B373" s="42" t="s">
        <v>72</v>
      </c>
      <c r="C373" s="45">
        <v>841.15303983228512</v>
      </c>
      <c r="D373" s="45">
        <v>49.839273235499654</v>
      </c>
      <c r="E373" s="63">
        <f>((90043+14479)/1000)/0.4293</f>
        <v>243.47076636384813</v>
      </c>
      <c r="F373" s="63">
        <v>64.470067551828549</v>
      </c>
      <c r="G373" s="45">
        <v>51.835546238061958</v>
      </c>
      <c r="H373" s="45">
        <v>359.77638015373861</v>
      </c>
      <c r="I373" s="63">
        <v>95.50430934078733</v>
      </c>
      <c r="J373" s="43" t="s">
        <v>73</v>
      </c>
      <c r="K373" s="64">
        <v>421.48846960167714</v>
      </c>
      <c r="L373" s="61"/>
      <c r="M373" s="41">
        <f t="shared" ref="M373:M384" si="31">H373-(E373+F373+G373)</f>
        <v>0</v>
      </c>
      <c r="N373" s="41">
        <f>'Assets (1968 - 2007)'!J373-('Liabilities (1968 - 2007)'!C373+'Liabilities (1968 - 2007)'!D373+'Liabilities (1968 - 2007)'!H373+'Liabilities (1968 - 2007)'!I373+'Liabilities (1968 - 2007)'!K373)</f>
        <v>0</v>
      </c>
    </row>
    <row r="374" spans="2:14" ht="15" customHeight="1">
      <c r="B374" s="42" t="s">
        <v>74</v>
      </c>
      <c r="C374" s="45">
        <v>841.86349871884454</v>
      </c>
      <c r="D374" s="45">
        <v>49.839273235499654</v>
      </c>
      <c r="E374" s="63">
        <f>((85497+14328)/1000)/0.4293</f>
        <v>232.52969951083159</v>
      </c>
      <c r="F374" s="63">
        <v>34.26974143955276</v>
      </c>
      <c r="G374" s="45">
        <v>49.860237596086655</v>
      </c>
      <c r="H374" s="45">
        <v>316.65967854647101</v>
      </c>
      <c r="I374" s="63">
        <v>95.50430934078733</v>
      </c>
      <c r="J374" s="43" t="s">
        <v>73</v>
      </c>
      <c r="K374" s="64">
        <v>427.57279291870481</v>
      </c>
      <c r="L374" s="61"/>
      <c r="M374" s="41">
        <f t="shared" si="31"/>
        <v>0</v>
      </c>
      <c r="N374" s="41">
        <f>'Assets (1968 - 2007)'!J374-('Liabilities (1968 - 2007)'!C374+'Liabilities (1968 - 2007)'!D374+'Liabilities (1968 - 2007)'!H374+'Liabilities (1968 - 2007)'!I374+'Liabilities (1968 - 2007)'!K374)</f>
        <v>0</v>
      </c>
    </row>
    <row r="375" spans="2:14" ht="15" customHeight="1">
      <c r="B375" s="42" t="s">
        <v>75</v>
      </c>
      <c r="C375" s="45">
        <v>844.32797577451674</v>
      </c>
      <c r="D375" s="45">
        <v>50.17004425809457</v>
      </c>
      <c r="E375" s="63">
        <f>((86171+14313)/1000)/0.4293</f>
        <v>234.06475658047984</v>
      </c>
      <c r="F375" s="63">
        <v>52.986256696948516</v>
      </c>
      <c r="G375" s="45">
        <v>44.330305147915205</v>
      </c>
      <c r="H375" s="45">
        <v>331.38131842534358</v>
      </c>
      <c r="I375" s="63">
        <v>95.50430934078733</v>
      </c>
      <c r="J375" s="43" t="s">
        <v>73</v>
      </c>
      <c r="K375" s="64">
        <v>414.82879105520618</v>
      </c>
      <c r="L375" s="61"/>
      <c r="M375" s="41">
        <f t="shared" si="31"/>
        <v>0</v>
      </c>
      <c r="N375" s="41">
        <f>'Assets (1968 - 2007)'!J375-('Liabilities (1968 - 2007)'!C375+'Liabilities (1968 - 2007)'!D375+'Liabilities (1968 - 2007)'!H375+'Liabilities (1968 - 2007)'!I375+'Liabilities (1968 - 2007)'!K375)</f>
        <v>0</v>
      </c>
    </row>
    <row r="376" spans="2:14" ht="15" customHeight="1">
      <c r="B376" s="42" t="s">
        <v>22</v>
      </c>
      <c r="C376" s="45">
        <v>851.12275797810389</v>
      </c>
      <c r="D376" s="45">
        <v>50.17004425809457</v>
      </c>
      <c r="E376" s="63">
        <f>((88501+14628)/1000)/0.4293</f>
        <v>240.22594921965992</v>
      </c>
      <c r="F376" s="63">
        <v>58.579082226880963</v>
      </c>
      <c r="G376" s="45">
        <v>30.051246214768227</v>
      </c>
      <c r="H376" s="45">
        <v>328.85627766130909</v>
      </c>
      <c r="I376" s="63">
        <v>95.50430934078733</v>
      </c>
      <c r="J376" s="43" t="s">
        <v>73</v>
      </c>
      <c r="K376" s="64">
        <v>409.40833915676677</v>
      </c>
      <c r="L376" s="61"/>
      <c r="M376" s="41">
        <f t="shared" si="31"/>
        <v>0</v>
      </c>
      <c r="N376" s="41">
        <f>'Assets (1968 - 2007)'!J376-('Liabilities (1968 - 2007)'!C376+'Liabilities (1968 - 2007)'!D376+'Liabilities (1968 - 2007)'!H376+'Liabilities (1968 - 2007)'!I376+'Liabilities (1968 - 2007)'!K376)</f>
        <v>0</v>
      </c>
    </row>
    <row r="377" spans="2:14" ht="15" customHeight="1">
      <c r="B377" s="42" t="s">
        <v>76</v>
      </c>
      <c r="C377" s="45">
        <v>846.2962962962963</v>
      </c>
      <c r="D377" s="45">
        <v>49.934777544840436</v>
      </c>
      <c r="E377" s="63">
        <f>((85551+14591)/1000)/0.4293</f>
        <v>233.26811087817376</v>
      </c>
      <c r="F377" s="63">
        <v>42.226880969019334</v>
      </c>
      <c r="G377" s="45">
        <v>34.863731656184484</v>
      </c>
      <c r="H377" s="45">
        <v>310.35872350337758</v>
      </c>
      <c r="I377" s="63">
        <v>95.50430934078733</v>
      </c>
      <c r="J377" s="43" t="s">
        <v>73</v>
      </c>
      <c r="K377" s="64">
        <v>418.94246447705569</v>
      </c>
      <c r="L377" s="61"/>
      <c r="M377" s="41">
        <f t="shared" si="31"/>
        <v>0</v>
      </c>
      <c r="N377" s="41">
        <f>'Assets (1968 - 2007)'!J377-('Liabilities (1968 - 2007)'!C377+'Liabilities (1968 - 2007)'!D377+'Liabilities (1968 - 2007)'!H377+'Liabilities (1968 - 2007)'!I377+'Liabilities (1968 - 2007)'!K377)</f>
        <v>0</v>
      </c>
    </row>
    <row r="378" spans="2:14" ht="15" customHeight="1">
      <c r="B378" s="42" t="s">
        <v>77</v>
      </c>
      <c r="C378" s="45">
        <v>856.98346144887023</v>
      </c>
      <c r="D378" s="45">
        <v>49.934777544840436</v>
      </c>
      <c r="E378" s="63">
        <f>((84251+14529)/1000)/0.4293</f>
        <v>230.09550430934078</v>
      </c>
      <c r="F378" s="63">
        <v>35.641742371302122</v>
      </c>
      <c r="G378" s="45">
        <v>28.895877009084554</v>
      </c>
      <c r="H378" s="45">
        <v>294.63312368972748</v>
      </c>
      <c r="I378" s="63">
        <v>95.50430934078733</v>
      </c>
      <c r="J378" s="43" t="s">
        <v>73</v>
      </c>
      <c r="K378" s="64">
        <v>421.97530864197529</v>
      </c>
      <c r="L378" s="61"/>
      <c r="M378" s="41">
        <f t="shared" si="31"/>
        <v>0</v>
      </c>
      <c r="N378" s="41">
        <f>'Assets (1968 - 2007)'!J378-('Liabilities (1968 - 2007)'!C378+'Liabilities (1968 - 2007)'!D378+'Liabilities (1968 - 2007)'!H378+'Liabilities (1968 - 2007)'!I378+'Liabilities (1968 - 2007)'!K378)</f>
        <v>0</v>
      </c>
    </row>
    <row r="379" spans="2:14" ht="15" customHeight="1">
      <c r="B379" s="42" t="s">
        <v>78</v>
      </c>
      <c r="C379" s="45">
        <v>865.47402748660613</v>
      </c>
      <c r="D379" s="45">
        <v>47.470300489168416</v>
      </c>
      <c r="E379" s="63">
        <v>209.26624737945491</v>
      </c>
      <c r="F379" s="63">
        <v>52.804565571861168</v>
      </c>
      <c r="G379" s="45">
        <v>30.610295830421617</v>
      </c>
      <c r="H379" s="45">
        <v>292.68110878173769</v>
      </c>
      <c r="I379" s="63">
        <v>95.50430934078733</v>
      </c>
      <c r="J379" s="43" t="s">
        <v>73</v>
      </c>
      <c r="K379" s="64">
        <v>407.6496622408572</v>
      </c>
      <c r="L379" s="61"/>
      <c r="M379" s="41">
        <f t="shared" si="31"/>
        <v>0</v>
      </c>
      <c r="N379" s="41">
        <f>'Assets (1968 - 2007)'!J379-('Liabilities (1968 - 2007)'!C379+'Liabilities (1968 - 2007)'!D379+'Liabilities (1968 - 2007)'!H379+'Liabilities (1968 - 2007)'!I379+'Liabilities (1968 - 2007)'!K379)</f>
        <v>0</v>
      </c>
    </row>
    <row r="380" spans="2:14" ht="15" customHeight="1">
      <c r="B380" s="42" t="s">
        <v>17</v>
      </c>
      <c r="C380" s="45">
        <v>863.82948986722567</v>
      </c>
      <c r="D380" s="45">
        <v>47.470300489168416</v>
      </c>
      <c r="E380" s="63">
        <v>195.23410202655484</v>
      </c>
      <c r="F380" s="63">
        <v>33.841136734218495</v>
      </c>
      <c r="G380" s="45">
        <v>34.712322385278355</v>
      </c>
      <c r="H380" s="45">
        <v>263.7875611460517</v>
      </c>
      <c r="I380" s="63">
        <v>95.50430934078733</v>
      </c>
      <c r="J380" s="43" t="s">
        <v>73</v>
      </c>
      <c r="K380" s="64">
        <v>409.52247845329606</v>
      </c>
      <c r="L380" s="61"/>
      <c r="M380" s="41">
        <f t="shared" si="31"/>
        <v>0</v>
      </c>
      <c r="N380" s="41">
        <f>'Assets (1968 - 2007)'!J380-('Liabilities (1968 - 2007)'!C380+'Liabilities (1968 - 2007)'!D380+'Liabilities (1968 - 2007)'!H380+'Liabilities (1968 - 2007)'!I380+'Liabilities (1968 - 2007)'!K380)</f>
        <v>0</v>
      </c>
    </row>
    <row r="381" spans="2:14" ht="15" customHeight="1">
      <c r="B381" s="42" t="s">
        <v>18</v>
      </c>
      <c r="C381" s="45">
        <v>868.71651525739571</v>
      </c>
      <c r="D381" s="45">
        <v>47.470300489168416</v>
      </c>
      <c r="E381" s="63">
        <v>199.65292336361517</v>
      </c>
      <c r="F381" s="63">
        <v>43.990216631726071</v>
      </c>
      <c r="G381" s="45">
        <v>16.161192639180058</v>
      </c>
      <c r="H381" s="45">
        <v>259.8043326345213</v>
      </c>
      <c r="I381" s="63">
        <v>95.50430934078733</v>
      </c>
      <c r="J381" s="43" t="s">
        <v>73</v>
      </c>
      <c r="K381" s="64">
        <v>395.8583740973678</v>
      </c>
      <c r="L381" s="61"/>
      <c r="M381" s="41">
        <f t="shared" si="31"/>
        <v>0</v>
      </c>
      <c r="N381" s="41">
        <f>'Assets (1968 - 2007)'!J381-('Liabilities (1968 - 2007)'!C381+'Liabilities (1968 - 2007)'!D381+'Liabilities (1968 - 2007)'!H381+'Liabilities (1968 - 2007)'!I381+'Liabilities (1968 - 2007)'!K381)</f>
        <v>0</v>
      </c>
    </row>
    <row r="382" spans="2:14" ht="15" customHeight="1">
      <c r="B382" s="42" t="s">
        <v>7</v>
      </c>
      <c r="C382" s="45">
        <v>881.63987887258327</v>
      </c>
      <c r="D382" s="45">
        <v>47.470300489168416</v>
      </c>
      <c r="E382" s="63">
        <f>((90868+1000)/1000)/0.4293</f>
        <v>213.99487537852315</v>
      </c>
      <c r="F382" s="63">
        <v>13.277428371767995</v>
      </c>
      <c r="G382" s="45">
        <v>24.942930351735384</v>
      </c>
      <c r="H382" s="45">
        <v>252.21523410202653</v>
      </c>
      <c r="I382" s="63">
        <v>95.50430934078733</v>
      </c>
      <c r="J382" s="43" t="s">
        <v>73</v>
      </c>
      <c r="K382" s="64">
        <v>370.86652690426274</v>
      </c>
      <c r="L382" s="61"/>
      <c r="M382" s="41">
        <f t="shared" si="31"/>
        <v>0</v>
      </c>
      <c r="N382" s="41">
        <f>'Assets (1968 - 2007)'!J382-('Liabilities (1968 - 2007)'!C382+'Liabilities (1968 - 2007)'!D382+'Liabilities (1968 - 2007)'!H382+'Liabilities (1968 - 2007)'!I382+'Liabilities (1968 - 2007)'!K382)</f>
        <v>0</v>
      </c>
    </row>
    <row r="383" spans="2:14" ht="15" customHeight="1">
      <c r="B383" s="42" t="s">
        <v>6</v>
      </c>
      <c r="C383" s="45">
        <v>873.6128581411599</v>
      </c>
      <c r="D383" s="45">
        <v>47.470300489168416</v>
      </c>
      <c r="E383" s="63">
        <f>((86708+1100)/1000)/0.4293</f>
        <v>204.53761938038667</v>
      </c>
      <c r="F383" s="63">
        <v>15.800139762403914</v>
      </c>
      <c r="G383" s="45">
        <v>33.948287910552061</v>
      </c>
      <c r="H383" s="45">
        <v>254.28604705334266</v>
      </c>
      <c r="I383" s="63">
        <v>95.50430934078733</v>
      </c>
      <c r="J383" s="43" t="s">
        <v>73</v>
      </c>
      <c r="K383" s="64">
        <v>387.72653156300953</v>
      </c>
      <c r="L383" s="61"/>
      <c r="M383" s="41">
        <f t="shared" si="31"/>
        <v>0</v>
      </c>
      <c r="N383" s="41">
        <f>'Assets (1968 - 2007)'!J383-('Liabilities (1968 - 2007)'!C383+'Liabilities (1968 - 2007)'!D383+'Liabilities (1968 - 2007)'!H383+'Liabilities (1968 - 2007)'!I383+'Liabilities (1968 - 2007)'!K383)</f>
        <v>0</v>
      </c>
    </row>
    <row r="384" spans="2:14" ht="15" customHeight="1">
      <c r="B384" s="42" t="s">
        <v>5</v>
      </c>
      <c r="C384" s="45">
        <v>885.73491730724425</v>
      </c>
      <c r="D384" s="45">
        <v>46.957838341486138</v>
      </c>
      <c r="E384" s="63">
        <f>((71627+400)/1000)/0.4293</f>
        <v>167.77777777777777</v>
      </c>
      <c r="F384" s="63">
        <v>53.074772886093641</v>
      </c>
      <c r="G384" s="45">
        <v>24.49569065921267</v>
      </c>
      <c r="H384" s="45">
        <v>245.3482413230841</v>
      </c>
      <c r="I384" s="63">
        <v>95.50430934078733</v>
      </c>
      <c r="J384" s="43" t="s">
        <v>73</v>
      </c>
      <c r="K384" s="64">
        <v>412.84183554623803</v>
      </c>
      <c r="L384" s="61"/>
      <c r="M384" s="41">
        <f t="shared" si="31"/>
        <v>0</v>
      </c>
      <c r="N384" s="41">
        <f>'Assets (1968 - 2007)'!J384-('Liabilities (1968 - 2007)'!C384+'Liabilities (1968 - 2007)'!D384+'Liabilities (1968 - 2007)'!H384+'Liabilities (1968 - 2007)'!I384+'Liabilities (1968 - 2007)'!K384)</f>
        <v>0</v>
      </c>
    </row>
    <row r="385" spans="2:14" ht="15" customHeight="1">
      <c r="B385" s="36">
        <v>1997</v>
      </c>
      <c r="C385" s="59"/>
      <c r="D385" s="59"/>
      <c r="E385" s="59"/>
      <c r="F385" s="59"/>
      <c r="G385" s="59"/>
      <c r="H385" s="59"/>
      <c r="I385" s="59"/>
      <c r="J385" s="65"/>
      <c r="K385" s="64"/>
      <c r="L385" s="61"/>
    </row>
    <row r="386" spans="2:14" ht="15" customHeight="1">
      <c r="B386" s="42" t="s">
        <v>72</v>
      </c>
      <c r="C386" s="45">
        <v>872.12671791288142</v>
      </c>
      <c r="D386" s="45">
        <v>46.957838341486138</v>
      </c>
      <c r="E386" s="63">
        <v>195.62077801071513</v>
      </c>
      <c r="F386" s="63">
        <v>24.272070812951316</v>
      </c>
      <c r="G386" s="45">
        <v>25.050081528068947</v>
      </c>
      <c r="H386" s="45">
        <v>244.94293035173536</v>
      </c>
      <c r="I386" s="63">
        <v>95.50430934078733</v>
      </c>
      <c r="J386" s="43" t="s">
        <v>73</v>
      </c>
      <c r="K386" s="64">
        <v>386.82040531097135</v>
      </c>
      <c r="L386" s="61"/>
      <c r="M386" s="41">
        <f t="shared" ref="M386:M397" si="32">H386-(E386+F386+G386)</f>
        <v>0</v>
      </c>
      <c r="N386" s="41">
        <f>'Assets (1968 - 2007)'!J386-('Liabilities (1968 - 2007)'!C386+'Liabilities (1968 - 2007)'!D386+'Liabilities (1968 - 2007)'!H386+'Liabilities (1968 - 2007)'!I386+'Liabilities (1968 - 2007)'!K386)</f>
        <v>2.3293733986520238E-3</v>
      </c>
    </row>
    <row r="387" spans="2:14" ht="15" customHeight="1">
      <c r="B387" s="42" t="s">
        <v>74</v>
      </c>
      <c r="C387" s="45">
        <v>873.92499417656643</v>
      </c>
      <c r="D387" s="45">
        <v>46.957838341486138</v>
      </c>
      <c r="E387" s="63">
        <v>206.13324015839737</v>
      </c>
      <c r="F387" s="63">
        <v>24.451432564640111</v>
      </c>
      <c r="G387" s="45">
        <v>24.949918471931049</v>
      </c>
      <c r="H387" s="45">
        <v>255.53459119496853</v>
      </c>
      <c r="I387" s="63">
        <v>95.50430934078733</v>
      </c>
      <c r="J387" s="43" t="s">
        <v>73</v>
      </c>
      <c r="K387" s="64">
        <v>367.13952946657349</v>
      </c>
      <c r="L387" s="61"/>
      <c r="M387" s="41">
        <f t="shared" si="32"/>
        <v>0</v>
      </c>
      <c r="N387" s="41">
        <f>'Assets (1968 - 2007)'!J387-('Liabilities (1968 - 2007)'!C387+'Liabilities (1968 - 2007)'!D387+'Liabilities (1968 - 2007)'!H387+'Liabilities (1968 - 2007)'!I387+'Liabilities (1968 - 2007)'!K387)</f>
        <v>0</v>
      </c>
    </row>
    <row r="388" spans="2:14" ht="15" customHeight="1">
      <c r="B388" s="42" t="s">
        <v>75</v>
      </c>
      <c r="C388" s="45">
        <v>876.79711157698569</v>
      </c>
      <c r="D388" s="45">
        <v>46.957838341486138</v>
      </c>
      <c r="E388" s="63">
        <v>222.98625669694849</v>
      </c>
      <c r="F388" s="63">
        <v>41.097134870719778</v>
      </c>
      <c r="G388" s="45">
        <v>25.541579315164221</v>
      </c>
      <c r="H388" s="45">
        <v>289.62497088283249</v>
      </c>
      <c r="I388" s="63">
        <v>95.50430934078733</v>
      </c>
      <c r="J388" s="43" t="s">
        <v>73</v>
      </c>
      <c r="K388" s="64">
        <v>349.75541579315166</v>
      </c>
      <c r="L388" s="61"/>
      <c r="M388" s="41">
        <f t="shared" si="32"/>
        <v>0</v>
      </c>
      <c r="N388" s="41">
        <f>'Assets (1968 - 2007)'!J388-('Liabilities (1968 - 2007)'!C388+'Liabilities (1968 - 2007)'!D388+'Liabilities (1968 - 2007)'!H388+'Liabilities (1968 - 2007)'!I388+'Liabilities (1968 - 2007)'!K388)</f>
        <v>0</v>
      </c>
    </row>
    <row r="389" spans="2:14" ht="15" customHeight="1">
      <c r="B389" s="42" t="s">
        <v>22</v>
      </c>
      <c r="C389" s="45">
        <v>888.42068483577918</v>
      </c>
      <c r="D389" s="45">
        <v>46.957838341486138</v>
      </c>
      <c r="E389" s="63">
        <v>224.99650593990214</v>
      </c>
      <c r="F389" s="63">
        <v>50.125786163522008</v>
      </c>
      <c r="G389" s="45">
        <v>42.795248078266944</v>
      </c>
      <c r="H389" s="45">
        <v>317.91754018169109</v>
      </c>
      <c r="I389" s="63">
        <v>95.50430934078733</v>
      </c>
      <c r="J389" s="43" t="s">
        <v>73</v>
      </c>
      <c r="K389" s="64">
        <v>335.35755881667831</v>
      </c>
      <c r="L389" s="61"/>
      <c r="M389" s="41">
        <f t="shared" si="32"/>
        <v>0</v>
      </c>
      <c r="N389" s="41">
        <f>'Assets (1968 - 2007)'!J389-('Liabilities (1968 - 2007)'!C389+'Liabilities (1968 - 2007)'!D389+'Liabilities (1968 - 2007)'!H389+'Liabilities (1968 - 2007)'!I389+'Liabilities (1968 - 2007)'!K389)</f>
        <v>0</v>
      </c>
    </row>
    <row r="390" spans="2:14" ht="15" customHeight="1">
      <c r="B390" s="42" t="s">
        <v>76</v>
      </c>
      <c r="C390" s="45">
        <v>877.35616119263921</v>
      </c>
      <c r="D390" s="45">
        <v>49.403680409969716</v>
      </c>
      <c r="E390" s="63">
        <v>218.0013976240391</v>
      </c>
      <c r="F390" s="63">
        <v>145.68367109247612</v>
      </c>
      <c r="G390" s="45">
        <v>46.256696948520847</v>
      </c>
      <c r="H390" s="45">
        <v>409.94176566503609</v>
      </c>
      <c r="I390" s="63">
        <v>95.50430934078733</v>
      </c>
      <c r="J390" s="43" t="s">
        <v>73</v>
      </c>
      <c r="K390" s="64">
        <v>323.05147915210807</v>
      </c>
      <c r="L390" s="61"/>
      <c r="M390" s="41">
        <f t="shared" si="32"/>
        <v>0</v>
      </c>
      <c r="N390" s="41">
        <f>'Assets (1968 - 2007)'!J390-('Liabilities (1968 - 2007)'!C390+'Liabilities (1968 - 2007)'!D390+'Liabilities (1968 - 2007)'!H390+'Liabilities (1968 - 2007)'!I390+'Liabilities (1968 - 2007)'!K390)</f>
        <v>0</v>
      </c>
    </row>
    <row r="391" spans="2:14" ht="15" customHeight="1">
      <c r="B391" s="42" t="s">
        <v>77</v>
      </c>
      <c r="C391" s="45">
        <v>888.08758443978559</v>
      </c>
      <c r="D391" s="45">
        <v>49.403680409969716</v>
      </c>
      <c r="E391" s="63">
        <v>229.55508968087585</v>
      </c>
      <c r="F391" s="63">
        <v>29.026321919403681</v>
      </c>
      <c r="G391" s="45">
        <v>26.219426974143953</v>
      </c>
      <c r="H391" s="45">
        <v>284.80083857442349</v>
      </c>
      <c r="I391" s="63">
        <v>95.50430934078733</v>
      </c>
      <c r="J391" s="43" t="s">
        <v>73</v>
      </c>
      <c r="K391" s="64">
        <v>329.74376892615885</v>
      </c>
      <c r="L391" s="61"/>
      <c r="M391" s="41">
        <f t="shared" si="32"/>
        <v>0</v>
      </c>
      <c r="N391" s="41">
        <f>'Assets (1968 - 2007)'!J391-('Liabilities (1968 - 2007)'!C391+'Liabilities (1968 - 2007)'!D391+'Liabilities (1968 - 2007)'!H391+'Liabilities (1968 - 2007)'!I391+'Liabilities (1968 - 2007)'!K391)</f>
        <v>0</v>
      </c>
    </row>
    <row r="392" spans="2:14" ht="15" customHeight="1">
      <c r="B392" s="42" t="s">
        <v>78</v>
      </c>
      <c r="C392" s="45">
        <v>896.69228977405078</v>
      </c>
      <c r="D392" s="45">
        <v>50.75704635453063</v>
      </c>
      <c r="E392" s="63">
        <v>225.85138597717213</v>
      </c>
      <c r="F392" s="63">
        <v>15.124621476822735</v>
      </c>
      <c r="G392" s="45">
        <v>32.809224318658281</v>
      </c>
      <c r="H392" s="45">
        <v>273.78523177265316</v>
      </c>
      <c r="I392" s="63">
        <v>95.50430934078733</v>
      </c>
      <c r="J392" s="43" t="s">
        <v>73</v>
      </c>
      <c r="K392" s="64">
        <v>346.0517120894479</v>
      </c>
      <c r="L392" s="61"/>
      <c r="M392" s="41">
        <f t="shared" si="32"/>
        <v>0</v>
      </c>
      <c r="N392" s="41">
        <f>'Assets (1968 - 2007)'!J392-('Liabilities (1968 - 2007)'!C392+'Liabilities (1968 - 2007)'!D392+'Liabilities (1968 - 2007)'!H392+'Liabilities (1968 - 2007)'!I392+'Liabilities (1968 - 2007)'!K392)</f>
        <v>0</v>
      </c>
    </row>
    <row r="393" spans="2:14" ht="15" customHeight="1">
      <c r="B393" s="42" t="s">
        <v>17</v>
      </c>
      <c r="C393" s="45">
        <v>892.46913580246905</v>
      </c>
      <c r="D393" s="45">
        <v>50.75704635453063</v>
      </c>
      <c r="E393" s="63">
        <v>228.9890519450268</v>
      </c>
      <c r="F393" s="63">
        <v>29.508502212904727</v>
      </c>
      <c r="G393" s="45">
        <v>38.294898672257162</v>
      </c>
      <c r="H393" s="45">
        <v>296.79245283018867</v>
      </c>
      <c r="I393" s="63">
        <v>95.50430934078733</v>
      </c>
      <c r="J393" s="43" t="s">
        <v>73</v>
      </c>
      <c r="K393" s="64">
        <v>344.53529000698808</v>
      </c>
      <c r="L393" s="61"/>
      <c r="M393" s="41">
        <f t="shared" si="32"/>
        <v>0</v>
      </c>
      <c r="N393" s="41">
        <f>'Assets (1968 - 2007)'!J393-('Liabilities (1968 - 2007)'!C393+'Liabilities (1968 - 2007)'!D393+'Liabilities (1968 - 2007)'!H393+'Liabilities (1968 - 2007)'!I393+'Liabilities (1968 - 2007)'!K393)</f>
        <v>0</v>
      </c>
    </row>
    <row r="394" spans="2:14" ht="15" customHeight="1">
      <c r="B394" s="42" t="s">
        <v>18</v>
      </c>
      <c r="C394" s="45">
        <v>891.09946424411828</v>
      </c>
      <c r="D394" s="45">
        <v>47.467971115769856</v>
      </c>
      <c r="E394" s="63">
        <v>248.94945259725131</v>
      </c>
      <c r="F394" s="63">
        <v>16.913580246913579</v>
      </c>
      <c r="G394" s="45">
        <v>23.230840903796878</v>
      </c>
      <c r="H394" s="45">
        <v>289.09387374796182</v>
      </c>
      <c r="I394" s="63">
        <v>95.50430934078733</v>
      </c>
      <c r="J394" s="43" t="s">
        <v>73</v>
      </c>
      <c r="K394" s="64">
        <v>328.54647099930116</v>
      </c>
      <c r="L394" s="61"/>
      <c r="M394" s="41">
        <f t="shared" si="32"/>
        <v>0</v>
      </c>
      <c r="N394" s="41">
        <f>'Assets (1968 - 2007)'!J394-('Liabilities (1968 - 2007)'!C394+'Liabilities (1968 - 2007)'!D394+'Liabilities (1968 - 2007)'!H394+'Liabilities (1968 - 2007)'!I394+'Liabilities (1968 - 2007)'!K394)</f>
        <v>0</v>
      </c>
    </row>
    <row r="395" spans="2:14" ht="15" customHeight="1">
      <c r="B395" s="42" t="s">
        <v>7</v>
      </c>
      <c r="C395" s="45">
        <v>887.21406941532723</v>
      </c>
      <c r="D395" s="45">
        <v>47.467971115769856</v>
      </c>
      <c r="E395" s="63">
        <v>241.61425576519915</v>
      </c>
      <c r="F395" s="63">
        <v>75.11996273002562</v>
      </c>
      <c r="G395" s="45">
        <v>34.654088050314463</v>
      </c>
      <c r="H395" s="45">
        <v>351.38830654553925</v>
      </c>
      <c r="I395" s="63">
        <v>95.50430934078733</v>
      </c>
      <c r="J395" s="43" t="s">
        <v>73</v>
      </c>
      <c r="K395" s="64">
        <v>334.63545306312596</v>
      </c>
      <c r="L395" s="61"/>
      <c r="M395" s="41">
        <f t="shared" si="32"/>
        <v>0</v>
      </c>
      <c r="N395" s="41">
        <f>'Assets (1968 - 2007)'!J395-('Liabilities (1968 - 2007)'!C395+'Liabilities (1968 - 2007)'!D395+'Liabilities (1968 - 2007)'!H395+'Liabilities (1968 - 2007)'!I395+'Liabilities (1968 - 2007)'!K395)</f>
        <v>0</v>
      </c>
    </row>
    <row r="396" spans="2:14" ht="15" customHeight="1">
      <c r="B396" s="42" t="s">
        <v>6</v>
      </c>
      <c r="C396" s="45">
        <v>877.20475192173308</v>
      </c>
      <c r="D396" s="45">
        <v>47.467971115769856</v>
      </c>
      <c r="E396" s="63">
        <v>241.41625902632191</v>
      </c>
      <c r="F396" s="63">
        <v>24.40251572327044</v>
      </c>
      <c r="G396" s="45">
        <v>36.543209876543209</v>
      </c>
      <c r="H396" s="45">
        <v>302.36198462613555</v>
      </c>
      <c r="I396" s="63">
        <v>95.50430934078733</v>
      </c>
      <c r="J396" s="43" t="s">
        <v>73</v>
      </c>
      <c r="K396" s="64">
        <v>334.73328674586531</v>
      </c>
      <c r="L396" s="61"/>
      <c r="M396" s="41">
        <f t="shared" si="32"/>
        <v>0</v>
      </c>
      <c r="N396" s="41">
        <f>'Assets (1968 - 2007)'!J396-('Liabilities (1968 - 2007)'!C396+'Liabilities (1968 - 2007)'!D396+'Liabilities (1968 - 2007)'!H396+'Liabilities (1968 - 2007)'!I396+'Liabilities (1968 - 2007)'!K396)</f>
        <v>0</v>
      </c>
    </row>
    <row r="397" spans="2:14" ht="15" customHeight="1">
      <c r="B397" s="42" t="s">
        <v>5</v>
      </c>
      <c r="C397" s="45">
        <v>896.00512462147674</v>
      </c>
      <c r="D397" s="45">
        <v>46.771488469601678</v>
      </c>
      <c r="E397" s="63">
        <v>234.12764966224083</v>
      </c>
      <c r="F397" s="63">
        <v>57.076636384812481</v>
      </c>
      <c r="G397" s="45">
        <v>25.485674353598881</v>
      </c>
      <c r="H397" s="45">
        <v>316.68996040065224</v>
      </c>
      <c r="I397" s="63">
        <v>95.50430934078733</v>
      </c>
      <c r="J397" s="43" t="s">
        <v>73</v>
      </c>
      <c r="K397" s="64">
        <v>316.28232005590496</v>
      </c>
      <c r="L397" s="61"/>
      <c r="M397" s="41">
        <f t="shared" si="32"/>
        <v>0</v>
      </c>
      <c r="N397" s="41">
        <f>'Assets (1968 - 2007)'!J397-('Liabilities (1968 - 2007)'!C397+'Liabilities (1968 - 2007)'!D397+'Liabilities (1968 - 2007)'!H397+'Liabilities (1968 - 2007)'!I397+'Liabilities (1968 - 2007)'!K397)</f>
        <v>0</v>
      </c>
    </row>
    <row r="398" spans="2:14" ht="15" customHeight="1">
      <c r="B398" s="36">
        <v>1998</v>
      </c>
      <c r="C398" s="59"/>
      <c r="D398" s="59"/>
      <c r="E398" s="59"/>
      <c r="F398" s="59"/>
      <c r="G398" s="59"/>
      <c r="H398" s="59"/>
      <c r="I398" s="59"/>
      <c r="J398" s="65"/>
      <c r="K398" s="64"/>
      <c r="L398" s="61"/>
    </row>
    <row r="399" spans="2:14" ht="15" customHeight="1">
      <c r="B399" s="42" t="s">
        <v>72</v>
      </c>
      <c r="C399" s="45">
        <v>871.20661542045195</v>
      </c>
      <c r="D399" s="45">
        <v>46.771488469601678</v>
      </c>
      <c r="E399" s="63">
        <v>247.0649895178197</v>
      </c>
      <c r="F399" s="63">
        <v>35.508968087584435</v>
      </c>
      <c r="G399" s="45">
        <v>54.733286745865357</v>
      </c>
      <c r="H399" s="45">
        <v>337.3072443512695</v>
      </c>
      <c r="I399" s="63">
        <v>95.50430934078733</v>
      </c>
      <c r="J399" s="43" t="s">
        <v>73</v>
      </c>
      <c r="K399" s="64">
        <v>298.1597950151409</v>
      </c>
      <c r="L399" s="61"/>
      <c r="M399" s="41">
        <f t="shared" ref="M399:M410" si="33">H399-(E399+F399+G399)</f>
        <v>0</v>
      </c>
      <c r="N399" s="41">
        <f>'Assets (1968 - 2007)'!J399-('Liabilities (1968 - 2007)'!C399+'Liabilities (1968 - 2007)'!D399+'Liabilities (1968 - 2007)'!H399+'Liabilities (1968 - 2007)'!I399+'Liabilities (1968 - 2007)'!K399)</f>
        <v>0</v>
      </c>
    </row>
    <row r="400" spans="2:14" ht="15" customHeight="1">
      <c r="B400" s="42" t="s">
        <v>74</v>
      </c>
      <c r="C400" s="45">
        <v>870.78965758211029</v>
      </c>
      <c r="D400" s="45">
        <v>46.771488469601678</v>
      </c>
      <c r="E400" s="63">
        <v>239.1101793617517</v>
      </c>
      <c r="F400" s="63">
        <v>34.062427207081292</v>
      </c>
      <c r="G400" s="45">
        <v>28.3298392732355</v>
      </c>
      <c r="H400" s="45">
        <v>301.50244584206848</v>
      </c>
      <c r="I400" s="63">
        <v>95.50430934078733</v>
      </c>
      <c r="J400" s="43" t="s">
        <v>73</v>
      </c>
      <c r="K400" s="64">
        <v>290.55206149545768</v>
      </c>
      <c r="L400" s="61"/>
      <c r="M400" s="41">
        <f t="shared" si="33"/>
        <v>0</v>
      </c>
      <c r="N400" s="41">
        <f>'Assets (1968 - 2007)'!J400-('Liabilities (1968 - 2007)'!C400+'Liabilities (1968 - 2007)'!D400+'Liabilities (1968 - 2007)'!H400+'Liabilities (1968 - 2007)'!I400+'Liabilities (1968 - 2007)'!K400)</f>
        <v>0</v>
      </c>
    </row>
    <row r="401" spans="2:14" ht="15" customHeight="1">
      <c r="B401" s="42" t="s">
        <v>75</v>
      </c>
      <c r="C401" s="45">
        <v>877.26531563009553</v>
      </c>
      <c r="D401" s="45">
        <v>46.771488469601678</v>
      </c>
      <c r="E401" s="63">
        <v>242.79990682506403</v>
      </c>
      <c r="F401" s="63">
        <v>25.450733752620543</v>
      </c>
      <c r="G401" s="45">
        <v>25.713952946657347</v>
      </c>
      <c r="H401" s="45">
        <v>293.96459352434192</v>
      </c>
      <c r="I401" s="63">
        <v>95.50430934078733</v>
      </c>
      <c r="J401" s="43" t="s">
        <v>73</v>
      </c>
      <c r="K401" s="64">
        <v>287.84765897973443</v>
      </c>
      <c r="L401" s="61"/>
      <c r="M401" s="41">
        <f t="shared" si="33"/>
        <v>0</v>
      </c>
      <c r="N401" s="41">
        <f>'Assets (1968 - 2007)'!J401-('Liabilities (1968 - 2007)'!C401+'Liabilities (1968 - 2007)'!D401+'Liabilities (1968 - 2007)'!H401+'Liabilities (1968 - 2007)'!I401+'Liabilities (1968 - 2007)'!K401)</f>
        <v>0</v>
      </c>
    </row>
    <row r="402" spans="2:14" ht="15" customHeight="1">
      <c r="B402" s="42" t="s">
        <v>22</v>
      </c>
      <c r="C402" s="45">
        <v>887.56813417190779</v>
      </c>
      <c r="D402" s="45">
        <v>46.771488469601678</v>
      </c>
      <c r="E402" s="63">
        <v>233.59189378057303</v>
      </c>
      <c r="F402" s="63">
        <v>40.868856277661308</v>
      </c>
      <c r="G402" s="45">
        <v>32.755648730491494</v>
      </c>
      <c r="H402" s="45">
        <v>307.21639878872583</v>
      </c>
      <c r="I402" s="63">
        <v>95.50430934078733</v>
      </c>
      <c r="J402" s="43" t="s">
        <v>73</v>
      </c>
      <c r="K402" s="64">
        <v>285.91427905893312</v>
      </c>
      <c r="L402" s="61"/>
      <c r="M402" s="41">
        <f t="shared" si="33"/>
        <v>0</v>
      </c>
      <c r="N402" s="41">
        <f>'Assets (1968 - 2007)'!J402-('Liabilities (1968 - 2007)'!C402+'Liabilities (1968 - 2007)'!D402+'Liabilities (1968 - 2007)'!H402+'Liabilities (1968 - 2007)'!I402+'Liabilities (1968 - 2007)'!K402)</f>
        <v>0</v>
      </c>
    </row>
    <row r="403" spans="2:14" ht="15" customHeight="1">
      <c r="B403" s="42" t="s">
        <v>76</v>
      </c>
      <c r="C403" s="45">
        <v>883.54064756580476</v>
      </c>
      <c r="D403" s="45">
        <v>46.678313533659448</v>
      </c>
      <c r="E403" s="63">
        <v>250.7058001397624</v>
      </c>
      <c r="F403" s="63">
        <v>21.816911250873513</v>
      </c>
      <c r="G403" s="45">
        <v>26.354530631260189</v>
      </c>
      <c r="H403" s="45">
        <v>298.87724202189611</v>
      </c>
      <c r="I403" s="63">
        <v>95.50430934078733</v>
      </c>
      <c r="J403" s="43" t="s">
        <v>73</v>
      </c>
      <c r="K403" s="64">
        <v>305.7488935476357</v>
      </c>
      <c r="L403" s="61"/>
      <c r="M403" s="41">
        <f t="shared" si="33"/>
        <v>0</v>
      </c>
      <c r="N403" s="41">
        <f>'Assets (1968 - 2007)'!J403-('Liabilities (1968 - 2007)'!C403+'Liabilities (1968 - 2007)'!D403+'Liabilities (1968 - 2007)'!H403+'Liabilities (1968 - 2007)'!I403+'Liabilities (1968 - 2007)'!K403)</f>
        <v>0</v>
      </c>
    </row>
    <row r="404" spans="2:14" ht="15" customHeight="1">
      <c r="B404" s="47" t="s">
        <v>77</v>
      </c>
      <c r="C404" s="45">
        <v>891.06503144654084</v>
      </c>
      <c r="D404" s="45">
        <v>46.678313533659448</v>
      </c>
      <c r="E404" s="63">
        <v>275.94725199161422</v>
      </c>
      <c r="F404" s="63">
        <v>33.529801560680177</v>
      </c>
      <c r="G404" s="45">
        <v>15.314573911017936</v>
      </c>
      <c r="H404" s="45">
        <v>324.7916274633123</v>
      </c>
      <c r="I404" s="63">
        <v>95.50430934078733</v>
      </c>
      <c r="J404" s="43" t="s">
        <v>73</v>
      </c>
      <c r="K404" s="64">
        <v>301.76503920335432</v>
      </c>
      <c r="L404" s="61"/>
      <c r="M404" s="41">
        <f t="shared" si="33"/>
        <v>0</v>
      </c>
      <c r="N404" s="41">
        <f>'Assets (1968 - 2007)'!J404-('Liabilities (1968 - 2007)'!C404+'Liabilities (1968 - 2007)'!D404+'Liabilities (1968 - 2007)'!H404+'Liabilities (1968 - 2007)'!I404+'Liabilities (1968 - 2007)'!K404)</f>
        <v>3.8551130046471371E-5</v>
      </c>
    </row>
    <row r="405" spans="2:14" ht="15" customHeight="1">
      <c r="B405" s="42" t="s">
        <v>78</v>
      </c>
      <c r="C405" s="45">
        <v>891.02026554856741</v>
      </c>
      <c r="D405" s="45">
        <v>46.678313533659448</v>
      </c>
      <c r="E405" s="63">
        <v>241.97064989517818</v>
      </c>
      <c r="F405" s="63">
        <v>89.988353133007209</v>
      </c>
      <c r="G405" s="45">
        <v>90.146750524109024</v>
      </c>
      <c r="H405" s="45">
        <v>422.10575355229446</v>
      </c>
      <c r="I405" s="63">
        <v>95.50430934078733</v>
      </c>
      <c r="J405" s="43" t="s">
        <v>73</v>
      </c>
      <c r="K405" s="64">
        <v>288.48823666433731</v>
      </c>
      <c r="L405" s="61"/>
      <c r="M405" s="41">
        <f t="shared" si="33"/>
        <v>0</v>
      </c>
      <c r="N405" s="41">
        <f>'Assets (1968 - 2007)'!J405-('Liabilities (1968 - 2007)'!C405+'Liabilities (1968 - 2007)'!D405+'Liabilities (1968 - 2007)'!H405+'Liabilities (1968 - 2007)'!I405+'Liabilities (1968 - 2007)'!K405)</f>
        <v>0</v>
      </c>
    </row>
    <row r="406" spans="2:14" ht="15" customHeight="1">
      <c r="B406" s="42" t="s">
        <v>17</v>
      </c>
      <c r="C406" s="45">
        <v>894.73679944095034</v>
      </c>
      <c r="D406" s="45">
        <v>46.678352480782664</v>
      </c>
      <c r="E406" s="63">
        <v>248.59461395294664</v>
      </c>
      <c r="F406" s="63">
        <v>66.3695964360587</v>
      </c>
      <c r="G406" s="45">
        <v>91.040874167249015</v>
      </c>
      <c r="H406" s="45">
        <v>406.00508455625436</v>
      </c>
      <c r="I406" s="63">
        <v>95.50430934078733</v>
      </c>
      <c r="J406" s="43" t="s">
        <v>73</v>
      </c>
      <c r="K406" s="64">
        <v>290.21379755415796</v>
      </c>
      <c r="L406" s="61"/>
      <c r="M406" s="41">
        <f t="shared" si="33"/>
        <v>0</v>
      </c>
      <c r="N406" s="41">
        <f>'Assets (1968 - 2007)'!J406-('Liabilities (1968 - 2007)'!C406+'Liabilities (1968 - 2007)'!D406+'Liabilities (1968 - 2007)'!H406+'Liabilities (1968 - 2007)'!I406+'Liabilities (1968 - 2007)'!K406)</f>
        <v>8.6186787484621163E-7</v>
      </c>
    </row>
    <row r="407" spans="2:14" ht="15" customHeight="1">
      <c r="B407" s="42" t="s">
        <v>18</v>
      </c>
      <c r="C407" s="45">
        <v>902.865762869788</v>
      </c>
      <c r="D407" s="45">
        <v>46.678353133007221</v>
      </c>
      <c r="E407" s="63">
        <v>271.05927789424646</v>
      </c>
      <c r="F407" s="63">
        <v>53.94462846494293</v>
      </c>
      <c r="G407" s="45">
        <v>76.293836477987412</v>
      </c>
      <c r="H407" s="45">
        <v>401.29774283717683</v>
      </c>
      <c r="I407" s="63">
        <v>95.50430934078733</v>
      </c>
      <c r="J407" s="43" t="s">
        <v>73</v>
      </c>
      <c r="K407" s="64">
        <v>292.66196133240157</v>
      </c>
      <c r="L407" s="61"/>
      <c r="M407" s="41">
        <f t="shared" si="33"/>
        <v>0</v>
      </c>
      <c r="N407" s="41">
        <f>'Assets (1968 - 2007)'!J407-('Liabilities (1968 - 2007)'!C407+'Liabilities (1968 - 2007)'!D407+'Liabilities (1968 - 2007)'!H407+'Liabilities (1968 - 2007)'!I407+'Liabilities (1968 - 2007)'!K407)</f>
        <v>-4.6587467750214273E-6</v>
      </c>
    </row>
    <row r="408" spans="2:14" ht="15" customHeight="1">
      <c r="B408" s="42" t="s">
        <v>7</v>
      </c>
      <c r="C408" s="45">
        <v>896.75760540414615</v>
      </c>
      <c r="D408" s="45">
        <v>46.678353133007221</v>
      </c>
      <c r="E408" s="63">
        <v>235.31850454227811</v>
      </c>
      <c r="F408" s="63">
        <v>69.822068483577922</v>
      </c>
      <c r="G408" s="45">
        <v>41.092855811786627</v>
      </c>
      <c r="H408" s="45">
        <v>346.2334265082693</v>
      </c>
      <c r="I408" s="63">
        <v>95.50430934078733</v>
      </c>
      <c r="J408" s="43" t="s">
        <v>73</v>
      </c>
      <c r="K408" s="64">
        <v>308.94707663638485</v>
      </c>
      <c r="L408" s="61"/>
      <c r="M408" s="41">
        <f t="shared" si="33"/>
        <v>-2.3293733875107137E-6</v>
      </c>
      <c r="N408" s="41">
        <f>'Assets (1968 - 2007)'!J408-('Liabilities (1968 - 2007)'!C408+'Liabilities (1968 - 2007)'!D408+'Liabilities (1968 - 2007)'!H408+'Liabilities (1968 - 2007)'!I408+'Liabilities (1968 - 2007)'!K408)</f>
        <v>-4.6587467750214273E-6</v>
      </c>
    </row>
    <row r="409" spans="2:14" ht="15" customHeight="1">
      <c r="B409" s="42" t="s">
        <v>6</v>
      </c>
      <c r="C409" s="45">
        <v>889.29774749592343</v>
      </c>
      <c r="D409" s="45">
        <v>46.678353133007221</v>
      </c>
      <c r="E409" s="63">
        <v>238.37756813417192</v>
      </c>
      <c r="F409" s="63">
        <v>73.746149545772198</v>
      </c>
      <c r="G409" s="45">
        <v>42.49654088050314</v>
      </c>
      <c r="H409" s="45">
        <v>354.62025856044727</v>
      </c>
      <c r="I409" s="63">
        <v>95.50430934078733</v>
      </c>
      <c r="J409" s="43" t="s">
        <v>73</v>
      </c>
      <c r="K409" s="64">
        <v>319.21267179128813</v>
      </c>
      <c r="L409" s="61"/>
      <c r="M409" s="41">
        <f t="shared" si="33"/>
        <v>0</v>
      </c>
      <c r="N409" s="41">
        <f>'Assets (1968 - 2007)'!J409-('Liabilities (1968 - 2007)'!C409+'Liabilities (1968 - 2007)'!D409+'Liabilities (1968 - 2007)'!H409+'Liabilities (1968 - 2007)'!I409+'Liabilities (1968 - 2007)'!K409)</f>
        <v>-6.9881200488453032E-6</v>
      </c>
    </row>
    <row r="410" spans="2:14" ht="15" customHeight="1">
      <c r="B410" s="42" t="s">
        <v>5</v>
      </c>
      <c r="C410" s="45">
        <v>910.57829722804559</v>
      </c>
      <c r="D410" s="45">
        <v>44.289783368273937</v>
      </c>
      <c r="E410" s="63">
        <v>268.33328208711856</v>
      </c>
      <c r="F410" s="63">
        <v>112.24875844397857</v>
      </c>
      <c r="G410" s="45">
        <v>31.136238061961333</v>
      </c>
      <c r="H410" s="45">
        <v>411.7182809224318</v>
      </c>
      <c r="I410" s="63">
        <v>216.7481947356161</v>
      </c>
      <c r="J410" s="43" t="s">
        <v>73</v>
      </c>
      <c r="K410" s="64">
        <v>82.145329606335892</v>
      </c>
      <c r="L410" s="61"/>
      <c r="M410" s="41">
        <f t="shared" si="33"/>
        <v>2.3293733306672948E-6</v>
      </c>
      <c r="N410" s="41">
        <f>'Assets (1968 - 2007)'!J410-('Liabilities (1968 - 2007)'!C410+'Liabilities (1968 - 2007)'!D410+'Liabilities (1968 - 2007)'!H410+'Liabilities (1968 - 2007)'!I410+'Liabilities (1968 - 2007)'!K410)</f>
        <v>4.6587467750214273E-6</v>
      </c>
    </row>
    <row r="411" spans="2:14" ht="15" customHeight="1">
      <c r="B411" s="36">
        <v>1999</v>
      </c>
      <c r="C411" s="59"/>
      <c r="D411" s="59"/>
      <c r="E411" s="59"/>
      <c r="F411" s="59"/>
      <c r="G411" s="59"/>
      <c r="H411" s="59"/>
      <c r="I411" s="59"/>
      <c r="J411" s="65"/>
      <c r="K411" s="64"/>
      <c r="L411" s="61"/>
    </row>
    <row r="412" spans="2:14" ht="15" customHeight="1">
      <c r="B412" s="42" t="s">
        <v>72</v>
      </c>
      <c r="C412" s="45">
        <v>888.50962497088267</v>
      </c>
      <c r="D412" s="45">
        <v>44.289783368273937</v>
      </c>
      <c r="E412" s="63">
        <v>250.16135569531795</v>
      </c>
      <c r="F412" s="63">
        <v>136.65770090845561</v>
      </c>
      <c r="G412" s="45">
        <v>31.614430468204052</v>
      </c>
      <c r="H412" s="45">
        <v>418.43348474260421</v>
      </c>
      <c r="I412" s="63">
        <v>216.7481947356161</v>
      </c>
      <c r="J412" s="45">
        <v>0</v>
      </c>
      <c r="K412" s="64">
        <v>86.290398322851161</v>
      </c>
      <c r="L412" s="61"/>
      <c r="M412" s="41">
        <f t="shared" ref="M412:M423" si="34">H412-(E412+F412+G412)</f>
        <v>-2.3293733875107137E-6</v>
      </c>
      <c r="N412" s="41">
        <f>'Assets (1968 - 2007)'!J412-('Liabilities (1968 - 2007)'!C412+'Liabilities (1968 - 2007)'!D412+'Liabilities (1968 - 2007)'!H412+'Liabilities (1968 - 2007)'!I412+'Liabilities (1968 - 2007)'!K412)</f>
        <v>0</v>
      </c>
    </row>
    <row r="413" spans="2:14" ht="15" customHeight="1">
      <c r="B413" s="42" t="s">
        <v>74</v>
      </c>
      <c r="C413" s="45">
        <v>888.46438621010941</v>
      </c>
      <c r="D413" s="45">
        <v>44.289783368273937</v>
      </c>
      <c r="E413" s="63">
        <v>270.37756114605173</v>
      </c>
      <c r="F413" s="63">
        <v>147.27618681574657</v>
      </c>
      <c r="G413" s="45">
        <v>34.072068483577915</v>
      </c>
      <c r="H413" s="45">
        <v>451.72581644537621</v>
      </c>
      <c r="I413" s="63">
        <v>216.7481947356161</v>
      </c>
      <c r="J413" s="45">
        <v>0</v>
      </c>
      <c r="K413" s="64">
        <v>78.487467971115763</v>
      </c>
      <c r="L413" s="61"/>
      <c r="M413" s="41">
        <f t="shared" si="34"/>
        <v>0</v>
      </c>
      <c r="N413" s="41">
        <f>'Assets (1968 - 2007)'!J413-('Liabilities (1968 - 2007)'!C413+'Liabilities (1968 - 2007)'!D413+'Liabilities (1968 - 2007)'!H413+'Liabilities (1968 - 2007)'!I413+'Liabilities (1968 - 2007)'!K413)</f>
        <v>-4.6587470023951028E-6</v>
      </c>
    </row>
    <row r="414" spans="2:14" ht="15" customHeight="1">
      <c r="B414" s="42" t="s">
        <v>75</v>
      </c>
      <c r="C414" s="45">
        <v>903.76037502911709</v>
      </c>
      <c r="D414" s="45">
        <v>44.289783368273937</v>
      </c>
      <c r="E414" s="63">
        <v>269.97356161192636</v>
      </c>
      <c r="F414" s="63">
        <v>105.51955043093407</v>
      </c>
      <c r="G414" s="45">
        <v>30.613384579548097</v>
      </c>
      <c r="H414" s="45">
        <v>406.10649662240854</v>
      </c>
      <c r="I414" s="63">
        <v>216.7481947356161</v>
      </c>
      <c r="J414" s="45">
        <v>0</v>
      </c>
      <c r="K414" s="64">
        <v>70.971162357325881</v>
      </c>
      <c r="L414" s="61"/>
      <c r="M414" s="41">
        <f t="shared" si="34"/>
        <v>0</v>
      </c>
      <c r="N414" s="41">
        <f>'Assets (1968 - 2007)'!J414-('Liabilities (1968 - 2007)'!C414+'Liabilities (1968 - 2007)'!D414+'Liabilities (1968 - 2007)'!H414+'Liabilities (1968 - 2007)'!I414+'Liabilities (1968 - 2007)'!K414)</f>
        <v>2.3293735011975514E-6</v>
      </c>
    </row>
    <row r="415" spans="2:14" ht="15" customHeight="1">
      <c r="B415" s="42" t="s">
        <v>22</v>
      </c>
      <c r="C415" s="45">
        <v>905.29934777544838</v>
      </c>
      <c r="D415" s="45">
        <v>44.289783368273937</v>
      </c>
      <c r="E415" s="63">
        <v>267.68989517819705</v>
      </c>
      <c r="F415" s="63">
        <v>143.45746564174237</v>
      </c>
      <c r="G415" s="45">
        <v>25.382387607733516</v>
      </c>
      <c r="H415" s="45">
        <v>436.52974842767293</v>
      </c>
      <c r="I415" s="63">
        <v>216.7481947356161</v>
      </c>
      <c r="J415" s="45">
        <v>0</v>
      </c>
      <c r="K415" s="64">
        <v>72.364779874213838</v>
      </c>
      <c r="L415" s="61"/>
      <c r="M415" s="41">
        <f t="shared" si="34"/>
        <v>0</v>
      </c>
      <c r="N415" s="41">
        <f>'Assets (1968 - 2007)'!J415-('Liabilities (1968 - 2007)'!C415+'Liabilities (1968 - 2007)'!D415+'Liabilities (1968 - 2007)'!H415+'Liabilities (1968 - 2007)'!I415+'Liabilities (1968 - 2007)'!K415)</f>
        <v>2.3293732738238759E-6</v>
      </c>
    </row>
    <row r="416" spans="2:14" ht="15" customHeight="1">
      <c r="B416" s="42" t="s">
        <v>76</v>
      </c>
      <c r="C416" s="45">
        <v>915.85964826461691</v>
      </c>
      <c r="D416" s="45">
        <v>44.289783368273937</v>
      </c>
      <c r="E416" s="63">
        <v>282.07108082925697</v>
      </c>
      <c r="F416" s="63">
        <v>103.49361751688795</v>
      </c>
      <c r="G416" s="45">
        <v>28.395548567435362</v>
      </c>
      <c r="H416" s="45">
        <v>413.96024691358025</v>
      </c>
      <c r="I416" s="63">
        <v>216.7481947356161</v>
      </c>
      <c r="J416" s="45">
        <v>0</v>
      </c>
      <c r="K416" s="64">
        <v>84.862212904728622</v>
      </c>
      <c r="L416" s="61"/>
      <c r="M416" s="41">
        <f t="shared" si="34"/>
        <v>0</v>
      </c>
      <c r="N416" s="41">
        <f>'Assets (1968 - 2007)'!J416-('Liabilities (1968 - 2007)'!C416+'Liabilities (1968 - 2007)'!D416+'Liabilities (1968 - 2007)'!H416+'Liabilities (1968 - 2007)'!I416+'Liabilities (1968 - 2007)'!K416)</f>
        <v>-2.3293737285712268E-6</v>
      </c>
    </row>
    <row r="417" spans="2:17" ht="15" customHeight="1">
      <c r="B417" s="42" t="s">
        <v>77</v>
      </c>
      <c r="C417" s="45">
        <v>929.39407174470068</v>
      </c>
      <c r="D417" s="45">
        <v>44.289783368273937</v>
      </c>
      <c r="E417" s="63">
        <v>267.7349289541113</v>
      </c>
      <c r="F417" s="63">
        <v>188.46701374330306</v>
      </c>
      <c r="G417" s="45">
        <v>25.249583042161657</v>
      </c>
      <c r="H417" s="45">
        <v>481.45152341020264</v>
      </c>
      <c r="I417" s="63">
        <v>216.7481947356161</v>
      </c>
      <c r="J417" s="45">
        <v>0</v>
      </c>
      <c r="K417" s="64">
        <v>86.0411204286047</v>
      </c>
      <c r="L417" s="61"/>
      <c r="M417" s="41">
        <f t="shared" si="34"/>
        <v>-2.3293733306672948E-6</v>
      </c>
      <c r="N417" s="41">
        <f>'Assets (1968 - 2007)'!J417-('Liabilities (1968 - 2007)'!C417+'Liabilities (1968 - 2007)'!D417+'Liabilities (1968 - 2007)'!H417+'Liabilities (1968 - 2007)'!I417+'Liabilities (1968 - 2007)'!K417)</f>
        <v>2.3293735011975514E-6</v>
      </c>
    </row>
    <row r="418" spans="2:17" ht="15" customHeight="1">
      <c r="B418" s="42" t="s">
        <v>78</v>
      </c>
      <c r="C418" s="45">
        <v>926.28730957372466</v>
      </c>
      <c r="D418" s="45">
        <v>44.289783368273937</v>
      </c>
      <c r="E418" s="63">
        <v>289.11521779641276</v>
      </c>
      <c r="F418" s="63">
        <v>164.0325506638714</v>
      </c>
      <c r="G418" s="45">
        <v>26.486128581411599</v>
      </c>
      <c r="H418" s="45">
        <v>479.63389471232239</v>
      </c>
      <c r="I418" s="63">
        <v>216.7481947356161</v>
      </c>
      <c r="J418" s="45">
        <v>0</v>
      </c>
      <c r="K418" s="64">
        <v>96.590104821802925</v>
      </c>
      <c r="L418" s="61"/>
      <c r="M418" s="41">
        <f t="shared" si="34"/>
        <v>-2.3293733875107137E-6</v>
      </c>
      <c r="N418" s="41">
        <f>'Assets (1968 - 2007)'!J418-('Liabilities (1968 - 2007)'!C418+'Liabilities (1968 - 2007)'!D418+'Liabilities (1968 - 2007)'!H418+'Liabilities (1968 - 2007)'!I418+'Liabilities (1968 - 2007)'!K418)</f>
        <v>0</v>
      </c>
    </row>
    <row r="419" spans="2:17" ht="15" customHeight="1">
      <c r="B419" s="42" t="s">
        <v>17</v>
      </c>
      <c r="C419" s="45">
        <v>926.89617051013283</v>
      </c>
      <c r="D419" s="45">
        <v>44.289783368273937</v>
      </c>
      <c r="E419" s="63">
        <v>363.62907290938739</v>
      </c>
      <c r="F419" s="63">
        <v>197.58872583275098</v>
      </c>
      <c r="G419" s="45">
        <v>14.350994642441183</v>
      </c>
      <c r="H419" s="45">
        <v>575.56879571395291</v>
      </c>
      <c r="I419" s="63">
        <v>216.7481947356161</v>
      </c>
      <c r="J419" s="45">
        <v>0</v>
      </c>
      <c r="K419" s="64">
        <v>73.342883764267398</v>
      </c>
      <c r="L419" s="61"/>
      <c r="M419" s="41">
        <f t="shared" si="34"/>
        <v>2.3293733875107137E-6</v>
      </c>
      <c r="N419" s="41">
        <f>'Assets (1968 - 2007)'!J419-('Liabilities (1968 - 2007)'!C419+'Liabilities (1968 - 2007)'!D419+'Liabilities (1968 - 2007)'!H419+'Liabilities (1968 - 2007)'!I419+'Liabilities (1968 - 2007)'!K419)</f>
        <v>-1.048218030064163E-4</v>
      </c>
    </row>
    <row r="420" spans="2:17" ht="15" customHeight="1">
      <c r="B420" s="42" t="s">
        <v>18</v>
      </c>
      <c r="C420" s="45">
        <v>926.14441183321685</v>
      </c>
      <c r="D420" s="45">
        <v>44.289783368273937</v>
      </c>
      <c r="E420" s="63">
        <v>325.11857675285347</v>
      </c>
      <c r="F420" s="63">
        <v>270.47079664570231</v>
      </c>
      <c r="G420" s="45">
        <v>17.033724668064291</v>
      </c>
      <c r="H420" s="45">
        <v>612.62310039599345</v>
      </c>
      <c r="I420" s="63">
        <v>216.7481947356161</v>
      </c>
      <c r="J420" s="45">
        <v>0</v>
      </c>
      <c r="K420" s="64">
        <v>86.128823666433732</v>
      </c>
      <c r="L420" s="61"/>
      <c r="M420" s="41">
        <f t="shared" si="34"/>
        <v>2.3293732738238759E-6</v>
      </c>
      <c r="N420" s="41">
        <f>'Assets (1968 - 2007)'!J420-('Liabilities (1968 - 2007)'!C420+'Liabilities (1968 - 2007)'!D420+'Liabilities (1968 - 2007)'!H420+'Liabilities (1968 - 2007)'!I420+'Liabilities (1968 - 2007)'!K420)</f>
        <v>2.3293735011975514E-6</v>
      </c>
    </row>
    <row r="421" spans="2:17" ht="15" customHeight="1">
      <c r="B421" s="42" t="s">
        <v>7</v>
      </c>
      <c r="C421" s="45">
        <v>920.96993943629172</v>
      </c>
      <c r="D421" s="45">
        <v>44.289783368273937</v>
      </c>
      <c r="E421" s="63">
        <v>285.08846494293033</v>
      </c>
      <c r="F421" s="63">
        <v>200.22736547868621</v>
      </c>
      <c r="G421" s="45">
        <v>21.703522012578617</v>
      </c>
      <c r="H421" s="45">
        <v>507.01935243419518</v>
      </c>
      <c r="I421" s="63">
        <v>216.7481947356161</v>
      </c>
      <c r="J421" s="45">
        <v>3.0048916841369675E-3</v>
      </c>
      <c r="K421" s="64">
        <v>157.96781737712556</v>
      </c>
      <c r="L421" s="61"/>
      <c r="M421" s="41">
        <f t="shared" si="34"/>
        <v>0</v>
      </c>
      <c r="N421" s="41">
        <f>'Assets (1968 - 2007)'!J421-('Liabilities (1968 - 2007)'!C421+'Liabilities (1968 - 2007)'!D421+'Liabilities (1968 - 2007)'!H421+'Liabilities (1968 - 2007)'!I421+'Liabilities (1968 - 2007)'!K421)</f>
        <v>2.3293730464502005E-6</v>
      </c>
    </row>
    <row r="422" spans="2:17" ht="15" customHeight="1">
      <c r="B422" s="42" t="s">
        <v>6</v>
      </c>
      <c r="C422" s="45">
        <v>923.89800372699744</v>
      </c>
      <c r="D422" s="45">
        <v>44.289783368273937</v>
      </c>
      <c r="E422" s="63">
        <v>343.11873747961801</v>
      </c>
      <c r="F422" s="63">
        <v>242.76897274633123</v>
      </c>
      <c r="G422" s="45">
        <v>22.469196366177496</v>
      </c>
      <c r="H422" s="45">
        <v>608.35690659212673</v>
      </c>
      <c r="I422" s="63">
        <v>216.7481947356161</v>
      </c>
      <c r="J422" s="45">
        <v>0</v>
      </c>
      <c r="K422" s="64">
        <v>100.44325879338456</v>
      </c>
      <c r="L422" s="61"/>
      <c r="M422" s="41">
        <f t="shared" si="34"/>
        <v>0</v>
      </c>
      <c r="N422" s="41">
        <f>'Assets (1968 - 2007)'!J422-('Liabilities (1968 - 2007)'!C422+'Liabilities (1968 - 2007)'!D422+'Liabilities (1968 - 2007)'!H422+'Liabilities (1968 - 2007)'!I422+'Liabilities (1968 - 2007)'!K422)</f>
        <v>0</v>
      </c>
    </row>
    <row r="423" spans="2:17" ht="15" customHeight="1">
      <c r="B423" s="42" t="s">
        <v>5</v>
      </c>
      <c r="C423" s="45">
        <v>974.80870486839035</v>
      </c>
      <c r="D423" s="45">
        <v>81.481448870253885</v>
      </c>
      <c r="E423" s="63">
        <v>290.67300489168412</v>
      </c>
      <c r="F423" s="63">
        <v>224.05810389005356</v>
      </c>
      <c r="G423" s="45">
        <v>28.9391893780573</v>
      </c>
      <c r="H423" s="45">
        <v>543.67029815979504</v>
      </c>
      <c r="I423" s="63">
        <v>207.43070114139294</v>
      </c>
      <c r="J423" s="45">
        <v>0</v>
      </c>
      <c r="K423" s="64">
        <v>99.302431865828083</v>
      </c>
      <c r="L423" s="61"/>
      <c r="M423" s="41">
        <f t="shared" si="34"/>
        <v>0</v>
      </c>
      <c r="N423" s="41">
        <f>'Assets (1968 - 2007)'!J423-('Liabilities (1968 - 2007)'!C423+'Liabilities (1968 - 2007)'!D423+'Liabilities (1968 - 2007)'!H423+'Liabilities (1968 - 2007)'!I423+'Liabilities (1968 - 2007)'!K423)</f>
        <v>0</v>
      </c>
    </row>
    <row r="424" spans="2:17" ht="15" customHeight="1">
      <c r="B424" s="36">
        <v>2000</v>
      </c>
      <c r="C424" s="59"/>
      <c r="D424" s="59"/>
      <c r="E424" s="59"/>
      <c r="F424" s="59"/>
      <c r="G424" s="59"/>
      <c r="H424" s="59"/>
      <c r="I424" s="59"/>
      <c r="J424" s="59"/>
      <c r="K424" s="60"/>
      <c r="L424" s="61"/>
    </row>
    <row r="425" spans="2:17" ht="15" customHeight="1">
      <c r="B425" s="47" t="s">
        <v>19</v>
      </c>
      <c r="C425" s="45">
        <v>923.2261821569997</v>
      </c>
      <c r="D425" s="45">
        <v>44.290705800139762</v>
      </c>
      <c r="E425" s="63">
        <v>338.52783601211274</v>
      </c>
      <c r="F425" s="63">
        <v>193.96925227113906</v>
      </c>
      <c r="G425" s="45">
        <v>23.324015839739111</v>
      </c>
      <c r="H425" s="45">
        <v>555.82110412299085</v>
      </c>
      <c r="I425" s="63">
        <v>207.43070114139294</v>
      </c>
      <c r="J425" s="45">
        <v>0</v>
      </c>
      <c r="K425" s="64">
        <v>160.42797344514344</v>
      </c>
      <c r="L425" s="61"/>
      <c r="M425" s="41">
        <f t="shared" ref="M425:M436" si="35">H425-(E425+F425+G425)</f>
        <v>0</v>
      </c>
      <c r="N425" s="41">
        <f>'Assets (1968 - 2007)'!J425-('Liabilities (1968 - 2007)'!C425+'Liabilities (1968 - 2007)'!D425+'Liabilities (1968 - 2007)'!H425+'Liabilities (1968 - 2007)'!I425+J425+'Liabilities (1968 - 2007)'!K425)</f>
        <v>0</v>
      </c>
      <c r="O425" s="59"/>
      <c r="P425" s="59"/>
      <c r="Q425" s="41"/>
    </row>
    <row r="426" spans="2:17" ht="15" customHeight="1">
      <c r="B426" s="47" t="s">
        <v>20</v>
      </c>
      <c r="C426" s="45">
        <v>925.74656417423705</v>
      </c>
      <c r="D426" s="45">
        <v>44.290705800139762</v>
      </c>
      <c r="E426" s="63">
        <v>335.39948753785234</v>
      </c>
      <c r="F426" s="63">
        <v>172.83484742604239</v>
      </c>
      <c r="G426" s="45">
        <v>21.569997670626602</v>
      </c>
      <c r="H426" s="45">
        <v>529.8043326345213</v>
      </c>
      <c r="I426" s="63">
        <v>207.43070114139294</v>
      </c>
      <c r="J426" s="45">
        <v>5.3133007221057529</v>
      </c>
      <c r="K426" s="64">
        <v>142.13402981597926</v>
      </c>
      <c r="L426" s="61"/>
      <c r="M426" s="41">
        <f t="shared" si="35"/>
        <v>0</v>
      </c>
      <c r="N426" s="41">
        <f>'Assets (1968 - 2007)'!J426-('Liabilities (1968 - 2007)'!C426+'Liabilities (1968 - 2007)'!D426+'Liabilities (1968 - 2007)'!H426+'Liabilities (1968 - 2007)'!I426+J426+'Liabilities (1968 - 2007)'!K426)</f>
        <v>0</v>
      </c>
      <c r="O426" s="59"/>
      <c r="P426" s="59"/>
      <c r="Q426" s="41"/>
    </row>
    <row r="427" spans="2:17" ht="15" customHeight="1">
      <c r="B427" s="47" t="s">
        <v>21</v>
      </c>
      <c r="C427" s="45">
        <v>922.95131609597013</v>
      </c>
      <c r="D427" s="45">
        <v>44.290705800139762</v>
      </c>
      <c r="E427" s="63">
        <v>310.06056370836245</v>
      </c>
      <c r="F427" s="63">
        <v>206.01444211507103</v>
      </c>
      <c r="G427" s="45">
        <v>15.392499417656651</v>
      </c>
      <c r="H427" s="45">
        <v>531.46517586769153</v>
      </c>
      <c r="I427" s="63">
        <v>207.43070114139294</v>
      </c>
      <c r="J427" s="45">
        <v>6.4197530864197523</v>
      </c>
      <c r="K427" s="64">
        <v>127.3331353365941</v>
      </c>
      <c r="L427" s="61"/>
      <c r="M427" s="41">
        <f t="shared" si="35"/>
        <v>-2.3293733985383369E-3</v>
      </c>
      <c r="N427" s="41">
        <f>'Assets (1968 - 2007)'!J427-('Liabilities (1968 - 2007)'!C427+'Liabilities (1968 - 2007)'!D427+'Liabilities (1968 - 2007)'!H427+'Liabilities (1968 - 2007)'!I427+J427+'Liabilities (1968 - 2007)'!K427)</f>
        <v>0</v>
      </c>
      <c r="O427" s="59"/>
      <c r="P427" s="59"/>
      <c r="Q427" s="41"/>
    </row>
    <row r="428" spans="2:17" ht="15" customHeight="1">
      <c r="B428" s="47" t="s">
        <v>22</v>
      </c>
      <c r="C428" s="45">
        <v>938.41136734218492</v>
      </c>
      <c r="D428" s="45">
        <v>44.290705800139762</v>
      </c>
      <c r="E428" s="63">
        <v>339.49685534591191</v>
      </c>
      <c r="F428" s="63">
        <v>196.25436757512227</v>
      </c>
      <c r="G428" s="45">
        <v>19.359422315397158</v>
      </c>
      <c r="H428" s="45">
        <v>555.11297460982996</v>
      </c>
      <c r="I428" s="63">
        <v>207.43070114139294</v>
      </c>
      <c r="J428" s="45">
        <v>0</v>
      </c>
      <c r="K428" s="64">
        <v>104.1159096203119</v>
      </c>
      <c r="L428" s="61"/>
      <c r="M428" s="41">
        <f t="shared" si="35"/>
        <v>2.3293733985383369E-3</v>
      </c>
      <c r="N428" s="41">
        <f>'Assets (1968 - 2007)'!J428-('Liabilities (1968 - 2007)'!C428+'Liabilities (1968 - 2007)'!D428+'Liabilities (1968 - 2007)'!H428+'Liabilities (1968 - 2007)'!I428+J428+'Liabilities (1968 - 2007)'!K428)</f>
        <v>0</v>
      </c>
      <c r="O428" s="59"/>
      <c r="P428" s="59"/>
      <c r="Q428" s="41"/>
    </row>
    <row r="429" spans="2:17" ht="15" customHeight="1">
      <c r="B429" s="47" t="s">
        <v>23</v>
      </c>
      <c r="C429" s="45">
        <v>942.63685068716518</v>
      </c>
      <c r="D429" s="45">
        <v>44.290705800139762</v>
      </c>
      <c r="E429" s="63">
        <v>339.49219659911478</v>
      </c>
      <c r="F429" s="63">
        <v>199.67388772420219</v>
      </c>
      <c r="G429" s="45">
        <v>20.677847658979733</v>
      </c>
      <c r="H429" s="45">
        <v>559.84393198229679</v>
      </c>
      <c r="I429" s="63">
        <v>207.43070114139294</v>
      </c>
      <c r="J429" s="45">
        <v>0</v>
      </c>
      <c r="K429" s="64">
        <v>94.24047752154668</v>
      </c>
      <c r="L429" s="61"/>
      <c r="M429" s="41">
        <f t="shared" si="35"/>
        <v>0</v>
      </c>
      <c r="N429" s="41">
        <f>'Assets (1968 - 2007)'!J429-('Liabilities (1968 - 2007)'!C429+'Liabilities (1968 - 2007)'!D429+'Liabilities (1968 - 2007)'!H429+'Liabilities (1968 - 2007)'!I429+J429+'Liabilities (1968 - 2007)'!K429)</f>
        <v>0</v>
      </c>
      <c r="O429" s="59"/>
      <c r="P429" s="59"/>
      <c r="Q429" s="41"/>
    </row>
    <row r="430" spans="2:17" ht="15" customHeight="1">
      <c r="B430" s="47" t="s">
        <v>24</v>
      </c>
      <c r="C430" s="45">
        <v>954.2976939203354</v>
      </c>
      <c r="D430" s="45">
        <v>44.290705800139762</v>
      </c>
      <c r="E430" s="63">
        <v>323.64546936873978</v>
      </c>
      <c r="F430" s="63">
        <v>197.52853482413232</v>
      </c>
      <c r="G430" s="45">
        <v>7.9804332634521318</v>
      </c>
      <c r="H430" s="45">
        <v>529.15443745632422</v>
      </c>
      <c r="I430" s="63">
        <v>207.43070114139294</v>
      </c>
      <c r="J430" s="45">
        <v>0</v>
      </c>
      <c r="K430" s="64">
        <v>87.923549965059181</v>
      </c>
      <c r="L430" s="61"/>
      <c r="M430" s="41">
        <f t="shared" si="35"/>
        <v>0</v>
      </c>
      <c r="N430" s="41">
        <f>'Assets (1968 - 2007)'!J430-('Liabilities (1968 - 2007)'!C430+'Liabilities (1968 - 2007)'!D430+'Liabilities (1968 - 2007)'!H430+'Liabilities (1968 - 2007)'!I430+J430+'Liabilities (1968 - 2007)'!K430)</f>
        <v>0</v>
      </c>
      <c r="O430" s="59"/>
      <c r="P430" s="59"/>
      <c r="Q430" s="41"/>
    </row>
    <row r="431" spans="2:17" ht="15" customHeight="1">
      <c r="B431" s="47" t="s">
        <v>25</v>
      </c>
      <c r="C431" s="45">
        <v>963.27044025157227</v>
      </c>
      <c r="D431" s="45">
        <v>44.290705800139762</v>
      </c>
      <c r="E431" s="63">
        <v>384.98020032611225</v>
      </c>
      <c r="F431" s="63">
        <v>96.710924761239227</v>
      </c>
      <c r="G431" s="45">
        <v>17.146517586769157</v>
      </c>
      <c r="H431" s="45">
        <v>498.83531330072208</v>
      </c>
      <c r="I431" s="63">
        <v>207.43070114139294</v>
      </c>
      <c r="J431" s="45">
        <v>4.1229909154437454</v>
      </c>
      <c r="K431" s="64">
        <v>82.131854181224668</v>
      </c>
      <c r="L431" s="61"/>
      <c r="M431" s="41">
        <f t="shared" si="35"/>
        <v>-2.3293733985383369E-3</v>
      </c>
      <c r="N431" s="41">
        <f>'Assets (1968 - 2007)'!J431-('Liabilities (1968 - 2007)'!C431+'Liabilities (1968 - 2007)'!D431+'Liabilities (1968 - 2007)'!H431+'Liabilities (1968 - 2007)'!I431+J431+'Liabilities (1968 - 2007)'!K431)</f>
        <v>0</v>
      </c>
      <c r="O431" s="59"/>
      <c r="P431" s="59"/>
      <c r="Q431" s="41"/>
    </row>
    <row r="432" spans="2:17" ht="15" customHeight="1">
      <c r="B432" s="47" t="s">
        <v>26</v>
      </c>
      <c r="C432" s="45">
        <v>964.02515723270437</v>
      </c>
      <c r="D432" s="45">
        <v>44.290705800139762</v>
      </c>
      <c r="E432" s="63">
        <v>312.72303750291172</v>
      </c>
      <c r="F432" s="63">
        <v>127.11390635918939</v>
      </c>
      <c r="G432" s="45">
        <v>24.337293268110876</v>
      </c>
      <c r="H432" s="45">
        <v>464.17423713021196</v>
      </c>
      <c r="I432" s="63">
        <v>207.43070114139294</v>
      </c>
      <c r="J432" s="45">
        <v>8.6186815746564172</v>
      </c>
      <c r="K432" s="64">
        <v>94.072702073142125</v>
      </c>
      <c r="L432" s="61"/>
      <c r="M432" s="41">
        <f t="shared" si="35"/>
        <v>0</v>
      </c>
      <c r="N432" s="41">
        <f>'Assets (1968 - 2007)'!J432-('Liabilities (1968 - 2007)'!C432+'Liabilities (1968 - 2007)'!D432+'Liabilities (1968 - 2007)'!H432+'Liabilities (1968 - 2007)'!I432+J432+'Liabilities (1968 - 2007)'!K432)</f>
        <v>0</v>
      </c>
      <c r="O432" s="59"/>
      <c r="P432" s="59"/>
      <c r="Q432" s="41"/>
    </row>
    <row r="433" spans="2:17" ht="15" customHeight="1">
      <c r="B433" s="47" t="s">
        <v>27</v>
      </c>
      <c r="C433" s="45">
        <v>964.00186349871888</v>
      </c>
      <c r="D433" s="45">
        <v>44.290705800139762</v>
      </c>
      <c r="E433" s="63">
        <v>315.93757279291873</v>
      </c>
      <c r="F433" s="63">
        <v>159.27323549965058</v>
      </c>
      <c r="G433" s="45">
        <v>26.985790822268811</v>
      </c>
      <c r="H433" s="45">
        <v>502.19426974143954</v>
      </c>
      <c r="I433" s="63">
        <v>207.43070114139294</v>
      </c>
      <c r="J433" s="45">
        <v>9.1078499883531325</v>
      </c>
      <c r="K433" s="64">
        <v>98.216864663405502</v>
      </c>
      <c r="L433" s="61"/>
      <c r="M433" s="41">
        <f t="shared" si="35"/>
        <v>-2.3293733985951803E-3</v>
      </c>
      <c r="N433" s="41">
        <f>'Assets (1968 - 2007)'!J433-('Liabilities (1968 - 2007)'!C433+'Liabilities (1968 - 2007)'!D433+'Liabilities (1968 - 2007)'!H433+'Liabilities (1968 - 2007)'!I433+J433+'Liabilities (1968 - 2007)'!K433)</f>
        <v>0</v>
      </c>
      <c r="O433" s="59"/>
      <c r="P433" s="59"/>
      <c r="Q433" s="41"/>
    </row>
    <row r="434" spans="2:17" ht="15" customHeight="1">
      <c r="B434" s="47" t="s">
        <v>7</v>
      </c>
      <c r="C434" s="45">
        <v>968.78872583275086</v>
      </c>
      <c r="D434" s="45">
        <v>44.290705800139762</v>
      </c>
      <c r="E434" s="63">
        <v>326.65269042627529</v>
      </c>
      <c r="F434" s="63">
        <v>149.35942231539715</v>
      </c>
      <c r="G434" s="45">
        <v>23.340321453529</v>
      </c>
      <c r="H434" s="45">
        <v>499.35476356860005</v>
      </c>
      <c r="I434" s="63">
        <v>207.43070114139294</v>
      </c>
      <c r="J434" s="45">
        <v>3.0817610062893084</v>
      </c>
      <c r="K434" s="64">
        <v>97.603310039599407</v>
      </c>
      <c r="L434" s="61"/>
      <c r="M434" s="41">
        <f t="shared" si="35"/>
        <v>2.3293733985951803E-3</v>
      </c>
      <c r="N434" s="41">
        <f>'Assets (1968 - 2007)'!J434-('Liabilities (1968 - 2007)'!C434+'Liabilities (1968 - 2007)'!D434+'Liabilities (1968 - 2007)'!H434+'Liabilities (1968 - 2007)'!I434+J434+'Liabilities (1968 - 2007)'!K434)</f>
        <v>0</v>
      </c>
      <c r="O434" s="59"/>
      <c r="P434" s="59"/>
      <c r="Q434" s="41"/>
    </row>
    <row r="435" spans="2:17" ht="15" customHeight="1">
      <c r="B435" s="47" t="s">
        <v>6</v>
      </c>
      <c r="C435" s="45">
        <v>967.21174004192869</v>
      </c>
      <c r="D435" s="45">
        <v>44.290705800139762</v>
      </c>
      <c r="E435" s="63">
        <v>319.78103890053575</v>
      </c>
      <c r="F435" s="63">
        <v>104.30934078732821</v>
      </c>
      <c r="G435" s="45">
        <v>23.30072210575355</v>
      </c>
      <c r="H435" s="45">
        <v>447.39343116701605</v>
      </c>
      <c r="I435" s="63">
        <v>207.43070114139294</v>
      </c>
      <c r="J435" s="45">
        <v>8.2203587235033773</v>
      </c>
      <c r="K435" s="64">
        <v>102.13811786629421</v>
      </c>
      <c r="L435" s="61"/>
      <c r="M435" s="41">
        <f t="shared" si="35"/>
        <v>2.3293733985383369E-3</v>
      </c>
      <c r="N435" s="41">
        <f>'Assets (1968 - 2007)'!J435-('Liabilities (1968 - 2007)'!C435+'Liabilities (1968 - 2007)'!D435+'Liabilities (1968 - 2007)'!H435+'Liabilities (1968 - 2007)'!I435+J435+'Liabilities (1968 - 2007)'!K435)</f>
        <v>0</v>
      </c>
      <c r="O435" s="59"/>
      <c r="P435" s="59"/>
      <c r="Q435" s="41"/>
    </row>
    <row r="436" spans="2:17" ht="15" customHeight="1">
      <c r="B436" s="47" t="s">
        <v>5</v>
      </c>
      <c r="C436" s="45">
        <v>985.76286978802705</v>
      </c>
      <c r="D436" s="45">
        <v>82.101094805497311</v>
      </c>
      <c r="E436" s="63">
        <v>329.07058001397627</v>
      </c>
      <c r="F436" s="63">
        <v>130.81993943629163</v>
      </c>
      <c r="G436" s="45">
        <v>24.209177731190309</v>
      </c>
      <c r="H436" s="45">
        <v>484.10202655485676</v>
      </c>
      <c r="I436" s="63">
        <v>207.43070114139294</v>
      </c>
      <c r="J436" s="45">
        <v>8.5138597717214068</v>
      </c>
      <c r="K436" s="64">
        <v>66.454307011413817</v>
      </c>
      <c r="L436" s="61"/>
      <c r="M436" s="41">
        <f t="shared" si="35"/>
        <v>2.3293733985383369E-3</v>
      </c>
      <c r="N436" s="41">
        <f>'Assets (1968 - 2007)'!J436-('Liabilities (1968 - 2007)'!C436+'Liabilities (1968 - 2007)'!D436+'Liabilities (1968 - 2007)'!H436+'Liabilities (1968 - 2007)'!I436+J436+'Liabilities (1968 - 2007)'!K436)</f>
        <v>0</v>
      </c>
      <c r="O436" s="59"/>
      <c r="P436" s="59"/>
      <c r="Q436" s="41"/>
    </row>
    <row r="437" spans="2:17" ht="15" customHeight="1">
      <c r="B437" s="48">
        <v>2001</v>
      </c>
      <c r="C437" s="59" t="s">
        <v>60</v>
      </c>
      <c r="D437" s="59" t="s">
        <v>61</v>
      </c>
      <c r="E437" s="59" t="s">
        <v>60</v>
      </c>
      <c r="F437" s="59" t="s">
        <v>61</v>
      </c>
      <c r="G437" s="59" t="s">
        <v>61</v>
      </c>
      <c r="H437" s="59" t="s">
        <v>62</v>
      </c>
      <c r="I437" s="59" t="s">
        <v>62</v>
      </c>
      <c r="J437" s="59" t="s">
        <v>61</v>
      </c>
      <c r="K437" s="60" t="s">
        <v>62</v>
      </c>
      <c r="L437" s="61"/>
    </row>
    <row r="438" spans="2:17" ht="15" customHeight="1">
      <c r="B438" s="47" t="s">
        <v>16</v>
      </c>
      <c r="C438" s="45">
        <v>961.44654088050311</v>
      </c>
      <c r="D438" s="45">
        <v>43.265781504775212</v>
      </c>
      <c r="E438" s="63">
        <v>353.95760540414625</v>
      </c>
      <c r="F438" s="63">
        <v>80.603307710225948</v>
      </c>
      <c r="G438" s="45">
        <v>22.259492196599112</v>
      </c>
      <c r="H438" s="45">
        <v>456.8204053109713</v>
      </c>
      <c r="I438" s="63">
        <v>207.43070114139294</v>
      </c>
      <c r="J438" s="45">
        <v>5.9352434195201482</v>
      </c>
      <c r="K438" s="64">
        <v>110.84323317027719</v>
      </c>
      <c r="L438" s="61"/>
      <c r="M438" s="41">
        <f t="shared" ref="M438:M449" si="36">H438-(E438+F438+G438)</f>
        <v>0</v>
      </c>
      <c r="N438" s="41">
        <f>'Assets (1968 - 2007)'!J438-('Liabilities (1968 - 2007)'!C438+'Liabilities (1968 - 2007)'!D438+'Liabilities (1968 - 2007)'!H438+'Liabilities (1968 - 2007)'!I438+J438+'Liabilities (1968 - 2007)'!K438)</f>
        <v>-2.4994176567361137E-3</v>
      </c>
    </row>
    <row r="439" spans="2:17" ht="15" customHeight="1">
      <c r="B439" s="47" t="s">
        <v>15</v>
      </c>
      <c r="C439" s="45">
        <v>964.04146284649426</v>
      </c>
      <c r="D439" s="45">
        <v>43.265781504775212</v>
      </c>
      <c r="E439" s="63">
        <v>359.59701840204986</v>
      </c>
      <c r="F439" s="63">
        <v>146.70859538784066</v>
      </c>
      <c r="G439" s="45">
        <v>22.401583973911016</v>
      </c>
      <c r="H439" s="45">
        <v>528.70719776380156</v>
      </c>
      <c r="I439" s="63">
        <v>207.43070114139294</v>
      </c>
      <c r="J439" s="45">
        <v>9.9557419054274394</v>
      </c>
      <c r="K439" s="64">
        <v>69.282552993244806</v>
      </c>
      <c r="L439" s="61"/>
      <c r="M439" s="41">
        <f t="shared" si="36"/>
        <v>0</v>
      </c>
      <c r="N439" s="41">
        <f>'Assets (1968 - 2007)'!J439-('Liabilities (1968 - 2007)'!C439+'Liabilities (1968 - 2007)'!D439+'Liabilities (1968 - 2007)'!H439+'Liabilities (1968 - 2007)'!I439+J439+'Liabilities (1968 - 2007)'!K439)</f>
        <v>4.5888655972703418E-4</v>
      </c>
    </row>
    <row r="440" spans="2:17" ht="15" customHeight="1">
      <c r="B440" s="47" t="s">
        <v>14</v>
      </c>
      <c r="C440" s="45">
        <v>967.30025623107372</v>
      </c>
      <c r="D440" s="45">
        <v>43.265781504775212</v>
      </c>
      <c r="E440" s="63">
        <v>332.79757745166546</v>
      </c>
      <c r="F440" s="63">
        <v>163.00023293733983</v>
      </c>
      <c r="G440" s="45">
        <v>20.165385511297458</v>
      </c>
      <c r="H440" s="45">
        <v>515.96319590030282</v>
      </c>
      <c r="I440" s="63">
        <v>207.43070114139294</v>
      </c>
      <c r="J440" s="45">
        <v>7.0836245050081521</v>
      </c>
      <c r="K440" s="64">
        <v>75.921267179128819</v>
      </c>
      <c r="L440" s="61"/>
      <c r="M440" s="41">
        <f t="shared" si="36"/>
        <v>0</v>
      </c>
      <c r="N440" s="41">
        <f>'Assets (1968 - 2007)'!J440-('Liabilities (1968 - 2007)'!C440+'Liabilities (1968 - 2007)'!D440+'Liabilities (1968 - 2007)'!H440+'Liabilities (1968 - 2007)'!I440+J440+'Liabilities (1968 - 2007)'!K440)</f>
        <v>-5.3575588162857457E-4</v>
      </c>
    </row>
    <row r="441" spans="2:17" ht="15" customHeight="1">
      <c r="B441" s="47" t="s">
        <v>13</v>
      </c>
      <c r="C441" s="45">
        <v>982.42953645469368</v>
      </c>
      <c r="D441" s="45">
        <v>43.265781504775212</v>
      </c>
      <c r="E441" s="63">
        <v>350.87118565105982</v>
      </c>
      <c r="F441" s="63">
        <v>120.71045888655951</v>
      </c>
      <c r="G441" s="45">
        <v>22.480782669461913</v>
      </c>
      <c r="H441" s="45">
        <v>494.06242720708127</v>
      </c>
      <c r="I441" s="63">
        <v>207.43070114139294</v>
      </c>
      <c r="J441" s="45">
        <v>6.5292336361518748</v>
      </c>
      <c r="K441" s="64">
        <v>68.027020731423235</v>
      </c>
      <c r="L441" s="61"/>
      <c r="M441" s="41">
        <f t="shared" si="36"/>
        <v>0</v>
      </c>
      <c r="N441" s="41">
        <f>'Assets (1968 - 2007)'!J441-('Liabilities (1968 - 2007)'!C441+'Liabilities (1968 - 2007)'!D441+'Liabilities (1968 - 2007)'!H441+'Liabilities (1968 - 2007)'!I441+J441+'Liabilities (1968 - 2007)'!K441)</f>
        <v>-1.3696715582227625E-3</v>
      </c>
    </row>
    <row r="442" spans="2:17" ht="15" customHeight="1">
      <c r="B442" s="47" t="s">
        <v>12</v>
      </c>
      <c r="C442" s="45">
        <v>992.78127183787558</v>
      </c>
      <c r="D442" s="45">
        <v>43.265781504775212</v>
      </c>
      <c r="E442" s="63">
        <v>366.96249708828321</v>
      </c>
      <c r="F442" s="63">
        <v>124.75658047985092</v>
      </c>
      <c r="G442" s="45">
        <v>25.644071744700675</v>
      </c>
      <c r="H442" s="45">
        <v>517.36081993943628</v>
      </c>
      <c r="I442" s="63">
        <v>207.43070114139294</v>
      </c>
      <c r="J442" s="45">
        <v>3.4614488702539017</v>
      </c>
      <c r="K442" s="64">
        <v>74.975541579315163</v>
      </c>
      <c r="L442" s="61"/>
      <c r="M442" s="41">
        <f t="shared" si="36"/>
        <v>-2.3293733985383369E-3</v>
      </c>
      <c r="N442" s="41">
        <f>'Assets (1968 - 2007)'!J442-('Liabilities (1968 - 2007)'!C442+'Liabilities (1968 - 2007)'!D442+'Liabilities (1968 - 2007)'!H442+'Liabilities (1968 - 2007)'!I442+J442+'Liabilities (1968 - 2007)'!K442)</f>
        <v>-1.7470300485911139E-4</v>
      </c>
    </row>
    <row r="443" spans="2:17" ht="15" customHeight="1">
      <c r="B443" s="47" t="s">
        <v>11</v>
      </c>
      <c r="C443" s="45">
        <v>1000.9946424411834</v>
      </c>
      <c r="D443" s="45">
        <v>43.265781504775212</v>
      </c>
      <c r="E443" s="63">
        <v>301.3626834381551</v>
      </c>
      <c r="F443" s="63">
        <v>120.91311437223386</v>
      </c>
      <c r="G443" s="45">
        <v>23.631493128348474</v>
      </c>
      <c r="H443" s="45">
        <v>445.90962031213604</v>
      </c>
      <c r="I443" s="63">
        <v>207.43070114139294</v>
      </c>
      <c r="J443" s="45">
        <v>6.6689960400652222</v>
      </c>
      <c r="K443" s="64">
        <v>79.885860703470769</v>
      </c>
      <c r="L443" s="61"/>
      <c r="M443" s="41">
        <f t="shared" si="36"/>
        <v>2.3293733985951803E-3</v>
      </c>
      <c r="N443" s="41">
        <f>'Assets (1968 - 2007)'!J443-('Liabilities (1968 - 2007)'!C443+'Liabilities (1968 - 2007)'!D443+'Liabilities (1968 - 2007)'!H443+'Liabilities (1968 - 2007)'!I443+J443+'Liabilities (1968 - 2007)'!K443)</f>
        <v>-2.6158863267937704E-3</v>
      </c>
    </row>
    <row r="444" spans="2:17" ht="15" customHeight="1">
      <c r="B444" s="47" t="s">
        <v>8</v>
      </c>
      <c r="C444" s="45">
        <v>1011.8169112508734</v>
      </c>
      <c r="D444" s="45">
        <v>43.265781504775212</v>
      </c>
      <c r="E444" s="63">
        <v>344.37689261588628</v>
      </c>
      <c r="F444" s="63">
        <v>117.912881434894</v>
      </c>
      <c r="G444" s="45">
        <v>24.544607500582345</v>
      </c>
      <c r="H444" s="45">
        <v>486.8343815513627</v>
      </c>
      <c r="I444" s="63">
        <v>207.43070114139294</v>
      </c>
      <c r="J444" s="45">
        <v>2.5623107384113673</v>
      </c>
      <c r="K444" s="64">
        <v>84.288376426741209</v>
      </c>
      <c r="L444" s="61"/>
      <c r="M444" s="41">
        <f t="shared" si="36"/>
        <v>0</v>
      </c>
      <c r="N444" s="41">
        <f>'Assets (1968 - 2007)'!J444-('Liabilities (1968 - 2007)'!C444+'Liabilities (1968 - 2007)'!D444+'Liabilities (1968 - 2007)'!H444+'Liabilities (1968 - 2007)'!I444+J444+'Liabilities (1968 - 2007)'!K444)</f>
        <v>-1.6608432331395306E-3</v>
      </c>
    </row>
    <row r="445" spans="2:17" ht="15" customHeight="1">
      <c r="B445" s="47" t="s">
        <v>17</v>
      </c>
      <c r="C445" s="45">
        <v>1008.3344980200326</v>
      </c>
      <c r="D445" s="45">
        <v>43.265781504775212</v>
      </c>
      <c r="E445" s="63">
        <v>306.20079198695549</v>
      </c>
      <c r="F445" s="63">
        <v>140.81761006289307</v>
      </c>
      <c r="G445" s="45">
        <v>24.199860237596088</v>
      </c>
      <c r="H445" s="45">
        <v>471.21826228744465</v>
      </c>
      <c r="I445" s="63">
        <v>207.43070114139294</v>
      </c>
      <c r="J445" s="45">
        <v>4.5003494060097831</v>
      </c>
      <c r="K445" s="64">
        <v>89.671558350803636</v>
      </c>
      <c r="L445" s="61"/>
      <c r="M445" s="41">
        <f t="shared" si="36"/>
        <v>0</v>
      </c>
      <c r="N445" s="41">
        <f>'Assets (1968 - 2007)'!J445-('Liabilities (1968 - 2007)'!C445+'Liabilities (1968 - 2007)'!D445+'Liabilities (1968 - 2007)'!H445+'Liabilities (1968 - 2007)'!I445+J445+'Liabilities (1968 - 2007)'!K445)</f>
        <v>-2.5483344982148992E-3</v>
      </c>
    </row>
    <row r="446" spans="2:17" ht="15" customHeight="1">
      <c r="B446" s="47" t="s">
        <v>18</v>
      </c>
      <c r="C446" s="45">
        <v>1000.2981597950151</v>
      </c>
      <c r="D446" s="45">
        <v>43.265781504775212</v>
      </c>
      <c r="E446" s="63">
        <v>322.4248777078966</v>
      </c>
      <c r="F446" s="63">
        <v>144.07640344747264</v>
      </c>
      <c r="G446" s="45">
        <v>31.972979268576754</v>
      </c>
      <c r="H446" s="45">
        <v>498.47426042394596</v>
      </c>
      <c r="I446" s="63">
        <v>207.43070114139294</v>
      </c>
      <c r="J446" s="45">
        <v>8.614022827859305</v>
      </c>
      <c r="K446" s="64">
        <v>102.17563475425111</v>
      </c>
      <c r="L446" s="61"/>
      <c r="M446" s="41">
        <f t="shared" si="36"/>
        <v>0</v>
      </c>
      <c r="N446" s="41">
        <f>'Assets (1968 - 2007)'!J446-('Liabilities (1968 - 2007)'!C446+'Liabilities (1968 - 2007)'!D446+'Liabilities (1968 - 2007)'!H446+'Liabilities (1968 - 2007)'!I446+J446+'Liabilities (1968 - 2007)'!K446)</f>
        <v>-2.4528301885311521E-3</v>
      </c>
    </row>
    <row r="447" spans="2:17" ht="15" customHeight="1">
      <c r="B447" s="47" t="s">
        <v>7</v>
      </c>
      <c r="C447" s="45">
        <v>1013.4544607500582</v>
      </c>
      <c r="D447" s="45">
        <v>43.265781504775212</v>
      </c>
      <c r="E447" s="63">
        <v>261.04588865595156</v>
      </c>
      <c r="F447" s="63">
        <v>156.27999068250642</v>
      </c>
      <c r="G447" s="45">
        <v>24.600512462147684</v>
      </c>
      <c r="H447" s="45">
        <v>441.92406242720705</v>
      </c>
      <c r="I447" s="63">
        <v>207.43070114139294</v>
      </c>
      <c r="J447" s="45">
        <v>4.9056603773584904</v>
      </c>
      <c r="K447" s="64">
        <v>141.37898905194501</v>
      </c>
      <c r="L447" s="61"/>
      <c r="M447" s="41">
        <f t="shared" si="36"/>
        <v>-2.3293733985951803E-3</v>
      </c>
      <c r="N447" s="41">
        <f>'Assets (1968 - 2007)'!J447-('Liabilities (1968 - 2007)'!C447+'Liabilities (1968 - 2007)'!D447+'Liabilities (1968 - 2007)'!H447+'Liabilities (1968 - 2007)'!I447+J447+'Liabilities (1968 - 2007)'!K447)</f>
        <v>-6.8250640561018372E-4</v>
      </c>
    </row>
    <row r="448" spans="2:17" ht="15" customHeight="1">
      <c r="B448" s="47" t="s">
        <v>6</v>
      </c>
      <c r="C448" s="45">
        <v>1001.8215699976706</v>
      </c>
      <c r="D448" s="45">
        <v>43.265781504775212</v>
      </c>
      <c r="E448" s="63">
        <v>249.90449569065922</v>
      </c>
      <c r="F448" s="63">
        <v>218.93314698346146</v>
      </c>
      <c r="G448" s="45">
        <v>23.675751222921033</v>
      </c>
      <c r="H448" s="45">
        <v>492.51339389704168</v>
      </c>
      <c r="I448" s="63">
        <v>207.43070114139294</v>
      </c>
      <c r="J448" s="45">
        <v>2.3992546005124624</v>
      </c>
      <c r="K448" s="64">
        <v>150.91544374563242</v>
      </c>
      <c r="L448" s="61"/>
      <c r="M448" s="41">
        <f t="shared" si="36"/>
        <v>0</v>
      </c>
      <c r="N448" s="41">
        <f>'Assets (1968 - 2007)'!J448-('Liabilities (1968 - 2007)'!C448+'Liabilities (1968 - 2007)'!D448+'Liabilities (1968 - 2007)'!H448+'Liabilities (1968 - 2007)'!I448+J448+'Liabilities (1968 - 2007)'!K448)</f>
        <v>7.6636384801531676E-4</v>
      </c>
    </row>
    <row r="449" spans="2:16" ht="15" customHeight="1">
      <c r="B449" s="47" t="s">
        <v>5</v>
      </c>
      <c r="C449" s="45">
        <v>1029.1847193105054</v>
      </c>
      <c r="D449" s="45">
        <v>81.767994409503842</v>
      </c>
      <c r="E449" s="63">
        <v>293.00955043093404</v>
      </c>
      <c r="F449" s="63">
        <v>160.91311437223385</v>
      </c>
      <c r="G449" s="45">
        <v>17.805730258560448</v>
      </c>
      <c r="H449" s="45">
        <v>471.72839506172835</v>
      </c>
      <c r="I449" s="63">
        <v>221.45119962730027</v>
      </c>
      <c r="J449" s="45">
        <v>0</v>
      </c>
      <c r="K449" s="64">
        <v>123.05246680642911</v>
      </c>
      <c r="L449" s="61"/>
      <c r="M449" s="41">
        <f t="shared" si="36"/>
        <v>0</v>
      </c>
      <c r="N449" s="41">
        <f>'Assets (1968 - 2007)'!J449-('Liabilities (1968 - 2007)'!C449+'Liabilities (1968 - 2007)'!D449+'Liabilities (1968 - 2007)'!H449+'Liabilities (1968 - 2007)'!I449+J449+'Liabilities (1968 - 2007)'!K449)</f>
        <v>0</v>
      </c>
      <c r="P449" s="41"/>
    </row>
    <row r="450" spans="2:16" ht="15" customHeight="1">
      <c r="B450" s="48">
        <v>2002</v>
      </c>
      <c r="C450" s="59" t="s">
        <v>60</v>
      </c>
      <c r="D450" s="59" t="s">
        <v>61</v>
      </c>
      <c r="E450" s="59" t="s">
        <v>60</v>
      </c>
      <c r="F450" s="59" t="s">
        <v>61</v>
      </c>
      <c r="G450" s="59" t="s">
        <v>61</v>
      </c>
      <c r="H450" s="59" t="s">
        <v>62</v>
      </c>
      <c r="I450" s="59" t="s">
        <v>62</v>
      </c>
      <c r="J450" s="59" t="s">
        <v>61</v>
      </c>
      <c r="K450" s="60" t="s">
        <v>62</v>
      </c>
      <c r="L450" s="61"/>
    </row>
    <row r="451" spans="2:16" ht="15" customHeight="1">
      <c r="B451" s="47" t="s">
        <v>16</v>
      </c>
      <c r="C451" s="45">
        <v>1009.2848823666433</v>
      </c>
      <c r="D451" s="45">
        <v>42.583275098998371</v>
      </c>
      <c r="E451" s="63">
        <v>428.68390402981601</v>
      </c>
      <c r="F451" s="63">
        <v>147.22105753552293</v>
      </c>
      <c r="G451" s="45">
        <v>16.648031679478219</v>
      </c>
      <c r="H451" s="45">
        <v>592.55299324481712</v>
      </c>
      <c r="I451" s="63">
        <v>221.45119962730027</v>
      </c>
      <c r="J451" s="45">
        <v>2.2688096901933377</v>
      </c>
      <c r="K451" s="64">
        <v>95.129280223619844</v>
      </c>
      <c r="L451" s="61"/>
      <c r="M451" s="41">
        <f t="shared" ref="M451:M462" si="37">H451-(E451+F451+G451)</f>
        <v>0</v>
      </c>
      <c r="N451" s="41">
        <f>'Assets (1968 - 2007)'!J451-('Liabilities (1968 - 2007)'!C451+'Liabilities (1968 - 2007)'!D451+'Liabilities (1968 - 2007)'!H451+'Liabilities (1968 - 2007)'!I451+J451+'Liabilities (1968 - 2007)'!K451)</f>
        <v>-1.3929652920978697E-3</v>
      </c>
    </row>
    <row r="452" spans="2:16" ht="15" customHeight="1">
      <c r="B452" s="47" t="s">
        <v>15</v>
      </c>
      <c r="C452" s="45">
        <v>1009.5783834148614</v>
      </c>
      <c r="D452" s="45">
        <v>42.583275098998371</v>
      </c>
      <c r="E452" s="63">
        <v>457.74283717679941</v>
      </c>
      <c r="F452" s="63">
        <v>165.67435359888188</v>
      </c>
      <c r="G452" s="45">
        <v>15.606801770323782</v>
      </c>
      <c r="H452" s="45">
        <v>639.02399254600505</v>
      </c>
      <c r="I452" s="63">
        <v>221.45119962730027</v>
      </c>
      <c r="J452" s="45">
        <v>8.1761006289308167</v>
      </c>
      <c r="K452" s="64">
        <v>76.279990682506408</v>
      </c>
      <c r="L452" s="61"/>
      <c r="M452" s="41">
        <f t="shared" si="37"/>
        <v>0</v>
      </c>
      <c r="N452" s="41">
        <f>'Assets (1968 - 2007)'!J452-('Liabilities (1968 - 2007)'!C452+'Liabilities (1968 - 2007)'!D452+'Liabilities (1968 - 2007)'!H452+'Liabilities (1968 - 2007)'!I452+J452+'Liabilities (1968 - 2007)'!K452)</f>
        <v>-2.7486606102229416E-3</v>
      </c>
    </row>
    <row r="453" spans="2:16" ht="15" customHeight="1">
      <c r="B453" s="47" t="s">
        <v>14</v>
      </c>
      <c r="C453" s="45">
        <v>1017.9245283018868</v>
      </c>
      <c r="D453" s="45">
        <v>42.583275098998371</v>
      </c>
      <c r="E453" s="63">
        <v>445.5043093407873</v>
      </c>
      <c r="F453" s="63">
        <v>155.32960633589562</v>
      </c>
      <c r="G453" s="45">
        <v>16.610761705101325</v>
      </c>
      <c r="H453" s="45">
        <v>617.44467738178435</v>
      </c>
      <c r="I453" s="63">
        <v>214.6517586769159</v>
      </c>
      <c r="J453" s="45">
        <v>7.982762636850687</v>
      </c>
      <c r="K453" s="64">
        <v>66.79245283018868</v>
      </c>
      <c r="L453" s="61"/>
      <c r="M453" s="41">
        <f t="shared" si="37"/>
        <v>0</v>
      </c>
      <c r="N453" s="41">
        <f>'Assets (1968 - 2007)'!J453-('Liabilities (1968 - 2007)'!C453+'Liabilities (1968 - 2007)'!D453+'Liabilities (1968 - 2007)'!H453+'Liabilities (1968 - 2007)'!I453+J453+'Liabilities (1968 - 2007)'!K453)</f>
        <v>-6.8250640629230475E-4</v>
      </c>
    </row>
    <row r="454" spans="2:16" ht="15" customHeight="1">
      <c r="B454" s="47" t="s">
        <v>13</v>
      </c>
      <c r="C454" s="45">
        <v>1028.5557884928953</v>
      </c>
      <c r="D454" s="45">
        <v>42.583275098998371</v>
      </c>
      <c r="E454" s="63">
        <v>455.87467971115768</v>
      </c>
      <c r="F454" s="63">
        <v>93.713021197297934</v>
      </c>
      <c r="G454" s="45">
        <v>18.120195667365479</v>
      </c>
      <c r="H454" s="45">
        <v>567.70556720242257</v>
      </c>
      <c r="I454" s="63">
        <v>214.48404379221989</v>
      </c>
      <c r="J454" s="45">
        <v>0</v>
      </c>
      <c r="K454" s="64">
        <v>69.841602608898199</v>
      </c>
      <c r="L454" s="61"/>
      <c r="M454" s="41">
        <f t="shared" si="37"/>
        <v>-2.3293733985383369E-3</v>
      </c>
      <c r="N454" s="41">
        <f>'Assets (1968 - 2007)'!J454-('Liabilities (1968 - 2007)'!C454+'Liabilities (1968 - 2007)'!D454+'Liabilities (1968 - 2007)'!H454+'Liabilities (1968 - 2007)'!I454+J454+'Liabilities (1968 - 2007)'!K454)</f>
        <v>1.4348940135278099E-3</v>
      </c>
    </row>
    <row r="455" spans="2:16" ht="15" customHeight="1">
      <c r="B455" s="47" t="s">
        <v>12</v>
      </c>
      <c r="C455" s="45">
        <v>1035.7116235732587</v>
      </c>
      <c r="D455" s="45">
        <v>42.464477055672027</v>
      </c>
      <c r="E455" s="63">
        <v>491.74237130211969</v>
      </c>
      <c r="F455" s="63">
        <v>74.805497321220599</v>
      </c>
      <c r="G455" s="45">
        <v>18.010715117633357</v>
      </c>
      <c r="H455" s="45">
        <v>584.55858374097363</v>
      </c>
      <c r="I455" s="63">
        <v>214.29536454693687</v>
      </c>
      <c r="J455" s="45">
        <v>0</v>
      </c>
      <c r="K455" s="64">
        <v>72.895411134404839</v>
      </c>
      <c r="L455" s="61"/>
      <c r="M455" s="41">
        <f t="shared" si="37"/>
        <v>0</v>
      </c>
      <c r="N455" s="41">
        <f>'Assets (1968 - 2007)'!J455-('Liabilities (1968 - 2007)'!C455+'Liabilities (1968 - 2007)'!D455+'Liabilities (1968 - 2007)'!H455+'Liabilities (1968 - 2007)'!I455+J455+'Liabilities (1968 - 2007)'!K455)</f>
        <v>1.348707197848853E-3</v>
      </c>
    </row>
    <row r="456" spans="2:16" ht="15" customHeight="1">
      <c r="B456" s="47" t="s">
        <v>11</v>
      </c>
      <c r="C456" s="45">
        <v>1047.9548101560679</v>
      </c>
      <c r="D456" s="45">
        <v>42.464477055672027</v>
      </c>
      <c r="E456" s="63">
        <v>463.78290239925457</v>
      </c>
      <c r="F456" s="63">
        <v>78.087584439785701</v>
      </c>
      <c r="G456" s="45">
        <v>8.7304914977870958</v>
      </c>
      <c r="H456" s="45">
        <v>550.60330771022598</v>
      </c>
      <c r="I456" s="63">
        <v>222.5809457255998</v>
      </c>
      <c r="J456" s="45">
        <v>0</v>
      </c>
      <c r="K456" s="64">
        <v>83.759608665269042</v>
      </c>
      <c r="L456" s="61"/>
      <c r="M456" s="41">
        <f t="shared" si="37"/>
        <v>2.3293733986520238E-3</v>
      </c>
      <c r="N456" s="41">
        <f>'Assets (1968 - 2007)'!J456-('Liabilities (1968 - 2007)'!C456+'Liabilities (1968 - 2007)'!D456+'Liabilities (1968 - 2007)'!H456+'Liabilities (1968 - 2007)'!I456+J456+'Liabilities (1968 - 2007)'!K456)</f>
        <v>6.0097833716099558E-4</v>
      </c>
    </row>
    <row r="457" spans="2:16" ht="15" customHeight="1">
      <c r="B457" s="47" t="s">
        <v>8</v>
      </c>
      <c r="C457" s="45">
        <v>1060.6615420451897</v>
      </c>
      <c r="D457" s="45">
        <v>42.464477055672027</v>
      </c>
      <c r="E457" s="63">
        <v>423.20987654320987</v>
      </c>
      <c r="F457" s="63">
        <v>164.77754484043791</v>
      </c>
      <c r="G457" s="45">
        <v>17.53319357092942</v>
      </c>
      <c r="H457" s="45">
        <v>605.51828558117859</v>
      </c>
      <c r="I457" s="63">
        <v>222.67645003494059</v>
      </c>
      <c r="J457" s="45">
        <v>4.4374563242487763</v>
      </c>
      <c r="K457" s="64">
        <v>82.115071045888641</v>
      </c>
      <c r="L457" s="61"/>
      <c r="M457" s="41">
        <f t="shared" si="37"/>
        <v>-2.3293733985383369E-3</v>
      </c>
      <c r="N457" s="41">
        <f>'Assets (1968 - 2007)'!J457-('Liabilities (1968 - 2007)'!C457+'Liabilities (1968 - 2007)'!D457+'Liabilities (1968 - 2007)'!H457+'Liabilities (1968 - 2007)'!I457+J457+'Liabilities (1968 - 2007)'!K457)</f>
        <v>-8.6885627774790919E-4</v>
      </c>
    </row>
    <row r="458" spans="2:16" ht="15" customHeight="1">
      <c r="B458" s="47" t="s">
        <v>17</v>
      </c>
      <c r="C458" s="45">
        <v>1055.6929885860702</v>
      </c>
      <c r="D458" s="45">
        <v>42.464477055672027</v>
      </c>
      <c r="E458" s="63">
        <v>549.39203354297695</v>
      </c>
      <c r="F458" s="63">
        <v>81.325413463778247</v>
      </c>
      <c r="G458" s="45">
        <v>18.162124388539482</v>
      </c>
      <c r="H458" s="45">
        <v>648.87957139529465</v>
      </c>
      <c r="I458" s="63">
        <v>222.59026321919401</v>
      </c>
      <c r="J458" s="45">
        <v>0</v>
      </c>
      <c r="K458" s="64">
        <v>82.096436058700206</v>
      </c>
      <c r="L458" s="61"/>
      <c r="M458" s="41">
        <f t="shared" si="37"/>
        <v>0</v>
      </c>
      <c r="N458" s="41">
        <f>'Assets (1968 - 2007)'!J458-('Liabilities (1968 - 2007)'!C458+'Liabilities (1968 - 2007)'!D458+'Liabilities (1968 - 2007)'!H458+'Liabilities (1968 - 2007)'!I458+J458+'Liabilities (1968 - 2007)'!K458)</f>
        <v>1.3999534126014623E-3</v>
      </c>
    </row>
    <row r="459" spans="2:16" ht="15" customHeight="1">
      <c r="B459" s="47" t="s">
        <v>18</v>
      </c>
      <c r="C459" s="45">
        <v>1063.2378290239924</v>
      </c>
      <c r="D459" s="45">
        <v>42.464477055672027</v>
      </c>
      <c r="E459" s="63">
        <v>460.36338225017471</v>
      </c>
      <c r="F459" s="63">
        <v>180.09317493594222</v>
      </c>
      <c r="G459" s="45">
        <v>16.547868623340321</v>
      </c>
      <c r="H459" s="45">
        <v>657.00675518285573</v>
      </c>
      <c r="I459" s="63">
        <v>232.03820172373631</v>
      </c>
      <c r="J459" s="45">
        <v>2.9233636151875144</v>
      </c>
      <c r="K459" s="64">
        <v>89.478220358723505</v>
      </c>
      <c r="L459" s="61"/>
      <c r="M459" s="41">
        <f t="shared" si="37"/>
        <v>2.3293733985383369E-3</v>
      </c>
      <c r="N459" s="41">
        <f>'Assets (1968 - 2007)'!J459-('Liabilities (1968 - 2007)'!C459+'Liabilities (1968 - 2007)'!D459+'Liabilities (1968 - 2007)'!H459+'Liabilities (1968 - 2007)'!I459+J459+'Liabilities (1968 - 2007)'!K459)</f>
        <v>-8.0596319594405941E-4</v>
      </c>
    </row>
    <row r="460" spans="2:16" ht="15" customHeight="1">
      <c r="B460" s="47" t="s">
        <v>7</v>
      </c>
      <c r="C460" s="45">
        <v>1063.5196832052179</v>
      </c>
      <c r="D460" s="45">
        <v>42.464477055672027</v>
      </c>
      <c r="E460" s="63">
        <v>651.36734218495224</v>
      </c>
      <c r="F460" s="63">
        <v>55.476356860004657</v>
      </c>
      <c r="G460" s="45">
        <v>20.894479385045422</v>
      </c>
      <c r="H460" s="45">
        <v>727.73817843000234</v>
      </c>
      <c r="I460" s="63">
        <v>232.04751921733052</v>
      </c>
      <c r="J460" s="45">
        <v>7.9711157698579083</v>
      </c>
      <c r="K460" s="64">
        <v>94.00885161891452</v>
      </c>
      <c r="L460" s="61"/>
      <c r="M460" s="41">
        <f t="shared" si="37"/>
        <v>0</v>
      </c>
      <c r="N460" s="41">
        <f>'Assets (1968 - 2007)'!J460-('Liabilities (1968 - 2007)'!C460+'Liabilities (1968 - 2007)'!D460+'Liabilities (1968 - 2007)'!H460+'Liabilities (1968 - 2007)'!I460+J460+'Liabilities (1968 - 2007)'!K460)</f>
        <v>-1.2392266476126679E-3</v>
      </c>
    </row>
    <row r="461" spans="2:16" ht="15" customHeight="1">
      <c r="B461" s="47" t="s">
        <v>6</v>
      </c>
      <c r="C461" s="45">
        <v>1052.7603074772887</v>
      </c>
      <c r="D461" s="45">
        <v>42.464477055672027</v>
      </c>
      <c r="E461" s="63">
        <v>675.46936873980906</v>
      </c>
      <c r="F461" s="63">
        <v>55.362217563475426</v>
      </c>
      <c r="G461" s="45">
        <v>18.958770090845562</v>
      </c>
      <c r="H461" s="45">
        <v>749.78802702073131</v>
      </c>
      <c r="I461" s="63">
        <v>231.9962730025623</v>
      </c>
      <c r="J461" s="45">
        <v>11.83554623806196</v>
      </c>
      <c r="K461" s="64">
        <v>97.752154670393665</v>
      </c>
      <c r="L461" s="61"/>
      <c r="M461" s="41">
        <f t="shared" si="37"/>
        <v>-2.3293733986520238E-3</v>
      </c>
      <c r="N461" s="41">
        <f>'Assets (1968 - 2007)'!J461-('Liabilities (1968 - 2007)'!C461+'Liabilities (1968 - 2007)'!D461+'Liabilities (1968 - 2007)'!H461+'Liabilities (1968 - 2007)'!I461+J461+'Liabilities (1968 - 2007)'!K461)</f>
        <v>-5.3575588162857457E-4</v>
      </c>
    </row>
    <row r="462" spans="2:16" ht="15" customHeight="1">
      <c r="B462" s="47" t="s">
        <v>5</v>
      </c>
      <c r="C462" s="45">
        <v>1074.4164919636617</v>
      </c>
      <c r="D462" s="45">
        <v>78.02236198462613</v>
      </c>
      <c r="E462" s="63">
        <v>595.29000698812013</v>
      </c>
      <c r="F462" s="63">
        <v>100.07221057535523</v>
      </c>
      <c r="G462" s="45">
        <v>17.691590962031214</v>
      </c>
      <c r="H462" s="45">
        <v>713.05380852550661</v>
      </c>
      <c r="I462" s="63">
        <v>222.08478919170742</v>
      </c>
      <c r="J462" s="45">
        <v>16.275331935709293</v>
      </c>
      <c r="K462" s="64">
        <v>76.305613789890515</v>
      </c>
      <c r="L462" s="61"/>
      <c r="M462" s="41">
        <f t="shared" si="37"/>
        <v>0</v>
      </c>
      <c r="N462" s="41">
        <f>'Assets (1968 - 2007)'!J462-('Liabilities (1968 - 2007)'!C462+'Liabilities (1968 - 2007)'!D462+'Liabilities (1968 - 2007)'!H462+'Liabilities (1968 - 2007)'!I462+J462+'Liabilities (1968 - 2007)'!K462)</f>
        <v>-5.2643838807853172E-4</v>
      </c>
    </row>
    <row r="463" spans="2:16" ht="15" customHeight="1">
      <c r="B463" s="48">
        <v>2003</v>
      </c>
      <c r="C463" s="59"/>
      <c r="D463" s="59"/>
      <c r="E463" s="59"/>
      <c r="F463" s="59"/>
      <c r="G463" s="59"/>
      <c r="H463" s="59"/>
      <c r="I463" s="59"/>
      <c r="J463" s="59"/>
      <c r="K463" s="60"/>
      <c r="L463" s="61"/>
    </row>
    <row r="464" spans="2:16" ht="15" customHeight="1">
      <c r="B464" s="47" t="s">
        <v>16</v>
      </c>
      <c r="C464" s="45">
        <v>1049.1381318425342</v>
      </c>
      <c r="D464" s="45">
        <v>78.02236198462613</v>
      </c>
      <c r="E464" s="63">
        <v>658.32750989983697</v>
      </c>
      <c r="F464" s="63">
        <v>114.42813883065456</v>
      </c>
      <c r="G464" s="45">
        <v>17.488935476356858</v>
      </c>
      <c r="H464" s="45">
        <v>790.24458420684834</v>
      </c>
      <c r="I464" s="63">
        <v>233.4288376426741</v>
      </c>
      <c r="J464" s="45">
        <v>5.3365944560913112</v>
      </c>
      <c r="K464" s="64">
        <v>44.584206848357788</v>
      </c>
      <c r="L464" s="61"/>
      <c r="M464" s="41">
        <f t="shared" ref="M464:M475" si="38">H464-(E464+F464+G464)</f>
        <v>0</v>
      </c>
      <c r="N464" s="41">
        <f>'Assets (1968 - 2007)'!J464-('Liabilities (1968 - 2007)'!C464+'Liabilities (1968 - 2007)'!D464+'Liabilities (1968 - 2007)'!H464+'Liabilities (1968 - 2007)'!I464+J464+'Liabilities (1968 - 2007)'!K464)</f>
        <v>-6.405776844076172E-4</v>
      </c>
    </row>
    <row r="465" spans="2:14" ht="15" customHeight="1">
      <c r="B465" s="47" t="s">
        <v>15</v>
      </c>
      <c r="C465" s="45">
        <v>1054.4817144188212</v>
      </c>
      <c r="D465" s="45">
        <v>78.02236198462613</v>
      </c>
      <c r="E465" s="63">
        <v>626.51758676915904</v>
      </c>
      <c r="F465" s="63">
        <v>152.64616818075936</v>
      </c>
      <c r="G465" s="45">
        <v>17.384113673421847</v>
      </c>
      <c r="H465" s="45">
        <v>796.54786862334026</v>
      </c>
      <c r="I465" s="63">
        <v>221.85651059864895</v>
      </c>
      <c r="J465" s="45">
        <v>6.7784765897973438</v>
      </c>
      <c r="K465" s="64">
        <v>61.13906359189378</v>
      </c>
      <c r="L465" s="61"/>
      <c r="M465" s="41">
        <f t="shared" si="38"/>
        <v>0</v>
      </c>
      <c r="N465" s="41">
        <f>'Assets (1968 - 2007)'!J465-('Liabilities (1968 - 2007)'!C465+'Liabilities (1968 - 2007)'!D465+'Liabilities (1968 - 2007)'!H465+'Liabilities (1968 - 2007)'!I465+J465+'Liabilities (1968 - 2007)'!K465)</f>
        <v>1.9380386679586081E-3</v>
      </c>
    </row>
    <row r="466" spans="2:14" ht="15" customHeight="1">
      <c r="B466" s="47" t="s">
        <v>14</v>
      </c>
      <c r="C466" s="45">
        <v>1064.0368040996971</v>
      </c>
      <c r="D466" s="45">
        <v>78.02236198462613</v>
      </c>
      <c r="E466" s="63">
        <v>583.73165618448638</v>
      </c>
      <c r="F466" s="63">
        <v>173.42417889587699</v>
      </c>
      <c r="G466" s="45">
        <v>16.76217097600745</v>
      </c>
      <c r="H466" s="45">
        <v>773.91800605637081</v>
      </c>
      <c r="I466" s="63">
        <v>223.12834847426041</v>
      </c>
      <c r="J466" s="45">
        <v>13.598881900768692</v>
      </c>
      <c r="K466" s="64">
        <v>31.020265548567433</v>
      </c>
      <c r="L466" s="61"/>
      <c r="M466" s="41">
        <f t="shared" si="38"/>
        <v>0</v>
      </c>
      <c r="N466" s="41">
        <f>'Assets (1968 - 2007)'!J466-('Liabilities (1968 - 2007)'!C466+'Liabilities (1968 - 2007)'!D466+'Liabilities (1968 - 2007)'!H466+'Liabilities (1968 - 2007)'!I466+J466+'Liabilities (1968 - 2007)'!K466)</f>
        <v>1.1413929678383283E-4</v>
      </c>
    </row>
    <row r="467" spans="2:14" ht="15" customHeight="1">
      <c r="B467" s="47" t="s">
        <v>13</v>
      </c>
      <c r="C467" s="45">
        <v>1083.2331702771953</v>
      </c>
      <c r="D467" s="45">
        <v>78.02236198462613</v>
      </c>
      <c r="E467" s="63">
        <v>607.69392033542977</v>
      </c>
      <c r="F467" s="63">
        <v>138.5557884928954</v>
      </c>
      <c r="G467" s="45">
        <v>36.219426974143957</v>
      </c>
      <c r="H467" s="45">
        <v>782.46913580246905</v>
      </c>
      <c r="I467" s="63">
        <v>222.85348241323084</v>
      </c>
      <c r="J467" s="45">
        <v>4.5539249941765663</v>
      </c>
      <c r="K467" s="64">
        <v>34.157931516422082</v>
      </c>
      <c r="L467" s="61"/>
      <c r="M467" s="41">
        <f t="shared" si="38"/>
        <v>0</v>
      </c>
      <c r="N467" s="41">
        <f>'Assets (1968 - 2007)'!J467-('Liabilities (1968 - 2007)'!C467+'Liabilities (1968 - 2007)'!D467+'Liabilities (1968 - 2007)'!H467+'Liabilities (1968 - 2007)'!I467+J467+'Liabilities (1968 - 2007)'!K467)</f>
        <v>-5.7302585628349334E-4</v>
      </c>
    </row>
    <row r="468" spans="2:14" ht="15" customHeight="1">
      <c r="B468" s="47" t="s">
        <v>12</v>
      </c>
      <c r="C468" s="45">
        <v>1085.0547402748662</v>
      </c>
      <c r="D468" s="45">
        <v>76.263685068716512</v>
      </c>
      <c r="E468" s="63">
        <v>693.29140461215934</v>
      </c>
      <c r="F468" s="63">
        <v>142.46913580246914</v>
      </c>
      <c r="G468" s="45">
        <v>16.832052177964126</v>
      </c>
      <c r="H468" s="45">
        <v>852.59259259259261</v>
      </c>
      <c r="I468" s="63">
        <v>222.38527836012113</v>
      </c>
      <c r="J468" s="45">
        <v>6.2427207081295126</v>
      </c>
      <c r="K468" s="64">
        <v>40.163056137898899</v>
      </c>
      <c r="L468" s="61"/>
      <c r="M468" s="41">
        <f t="shared" si="38"/>
        <v>0</v>
      </c>
      <c r="N468" s="41">
        <f>'Assets (1968 - 2007)'!J468-('Liabilities (1968 - 2007)'!C468+'Liabilities (1968 - 2007)'!D468+'Liabilities (1968 - 2007)'!H468+'Liabilities (1968 - 2007)'!I468+J468+'Liabilities (1968 - 2007)'!K468)</f>
        <v>1.1413929651098442E-3</v>
      </c>
    </row>
    <row r="469" spans="2:14" ht="15" customHeight="1">
      <c r="B469" s="47" t="s">
        <v>11</v>
      </c>
      <c r="C469" s="45">
        <v>1097.3934311670159</v>
      </c>
      <c r="D469" s="45">
        <v>76.263685068716512</v>
      </c>
      <c r="E469" s="63">
        <v>656.89028651292801</v>
      </c>
      <c r="F469" s="63">
        <v>151.85418122525041</v>
      </c>
      <c r="G469" s="45">
        <v>20.661542045189844</v>
      </c>
      <c r="H469" s="45">
        <v>829.40600978336818</v>
      </c>
      <c r="I469" s="63">
        <v>223.75494991847191</v>
      </c>
      <c r="J469" s="45">
        <v>11.120428604705333</v>
      </c>
      <c r="K469" s="64">
        <v>41.248544141625899</v>
      </c>
      <c r="L469" s="61"/>
      <c r="M469" s="41">
        <f t="shared" si="38"/>
        <v>0</v>
      </c>
      <c r="N469" s="41">
        <f>'Assets (1968 - 2007)'!J469-('Liabilities (1968 - 2007)'!C469+'Liabilities (1968 - 2007)'!D469+'Liabilities (1968 - 2007)'!H469+'Liabilities (1968 - 2007)'!I469+J469+'Liabilities (1968 - 2007)'!K469)</f>
        <v>-1.8798043329297798E-3</v>
      </c>
    </row>
    <row r="470" spans="2:14" ht="15" customHeight="1">
      <c r="B470" s="47" t="s">
        <v>8</v>
      </c>
      <c r="C470" s="45">
        <v>1098.4765897973446</v>
      </c>
      <c r="D470" s="45">
        <v>76.263685068716512</v>
      </c>
      <c r="E470" s="63">
        <v>609.19869555089679</v>
      </c>
      <c r="F470" s="63">
        <v>196.61309107849988</v>
      </c>
      <c r="G470" s="45">
        <v>19.475890985324945</v>
      </c>
      <c r="H470" s="45">
        <v>825.28767761472159</v>
      </c>
      <c r="I470" s="63">
        <v>223.83181924062427</v>
      </c>
      <c r="J470" s="45">
        <v>5.8211041229909153</v>
      </c>
      <c r="K470" s="64">
        <v>45.173538318192406</v>
      </c>
      <c r="L470" s="61"/>
      <c r="M470" s="41">
        <f t="shared" si="38"/>
        <v>0</v>
      </c>
      <c r="N470" s="41">
        <f>'Assets (1968 - 2007)'!J470-('Liabilities (1968 - 2007)'!C470+'Liabilities (1968 - 2007)'!D470+'Liabilities (1968 - 2007)'!H470+'Liabilities (1968 - 2007)'!I470+J470+'Liabilities (1968 - 2007)'!K470)</f>
        <v>-7.2210575353892636E-4</v>
      </c>
    </row>
    <row r="471" spans="2:14" ht="15" customHeight="1">
      <c r="B471" s="47" t="s">
        <v>17</v>
      </c>
      <c r="C471" s="45">
        <v>1100.43559282553</v>
      </c>
      <c r="D471" s="45">
        <v>76.263685068716512</v>
      </c>
      <c r="E471" s="63">
        <v>675.2760307477289</v>
      </c>
      <c r="F471" s="63">
        <v>158.30188679245282</v>
      </c>
      <c r="G471" s="45">
        <v>18.008385744234801</v>
      </c>
      <c r="H471" s="45">
        <v>851.58630328441643</v>
      </c>
      <c r="I471" s="63">
        <v>224.0670859538784</v>
      </c>
      <c r="J471" s="45">
        <v>12.546005124621477</v>
      </c>
      <c r="K471" s="64">
        <v>47.973445143256463</v>
      </c>
      <c r="L471" s="61"/>
      <c r="M471" s="41">
        <f t="shared" si="38"/>
        <v>0</v>
      </c>
      <c r="N471" s="41">
        <f>'Assets (1968 - 2007)'!J471-('Liabilities (1968 - 2007)'!C471+'Liabilities (1968 - 2007)'!D471+'Liabilities (1968 - 2007)'!H471+'Liabilities (1968 - 2007)'!I471+J471+'Liabilities (1968 - 2007)'!K471)</f>
        <v>-4.6307943166539189E-3</v>
      </c>
    </row>
    <row r="472" spans="2:14" ht="15" customHeight="1">
      <c r="B472" s="47" t="s">
        <v>18</v>
      </c>
      <c r="C472" s="45">
        <v>1108.3042161658514</v>
      </c>
      <c r="D472" s="45">
        <v>76.263685068716512</v>
      </c>
      <c r="E472" s="63">
        <v>675.20614954577206</v>
      </c>
      <c r="F472" s="63">
        <v>157.84532960633589</v>
      </c>
      <c r="G472" s="45">
        <v>19.277894246447705</v>
      </c>
      <c r="H472" s="45">
        <v>852.32937339855584</v>
      </c>
      <c r="I472" s="63">
        <v>211.2485441416259</v>
      </c>
      <c r="J472" s="45">
        <v>17.759142790589333</v>
      </c>
      <c r="K472" s="64">
        <v>51.826228744467734</v>
      </c>
      <c r="L472" s="61"/>
      <c r="M472" s="41">
        <f t="shared" si="38"/>
        <v>0</v>
      </c>
      <c r="N472" s="41">
        <f>'Assets (1968 - 2007)'!J472-('Liabilities (1968 - 2007)'!C472+'Liabilities (1968 - 2007)'!D472+'Liabilities (1968 - 2007)'!H472+'Liabilities (1968 - 2007)'!I472+J472+'Liabilities (1968 - 2007)'!K472)</f>
        <v>-1.5560214305878617E-3</v>
      </c>
    </row>
    <row r="473" spans="2:14" ht="15" customHeight="1">
      <c r="B473" s="47" t="s">
        <v>7</v>
      </c>
      <c r="C473" s="45">
        <v>1108.3577917540181</v>
      </c>
      <c r="D473" s="45">
        <v>76.263685068716512</v>
      </c>
      <c r="E473" s="63">
        <v>703.20055904961566</v>
      </c>
      <c r="F473" s="63">
        <v>151.86116934544609</v>
      </c>
      <c r="G473" s="45">
        <v>19.774050780340087</v>
      </c>
      <c r="H473" s="45">
        <v>874.83577917540174</v>
      </c>
      <c r="I473" s="63">
        <v>211.23223852783602</v>
      </c>
      <c r="J473" s="45">
        <v>5.5788492895411137</v>
      </c>
      <c r="K473" s="64">
        <v>53.645469368739811</v>
      </c>
      <c r="L473" s="61"/>
      <c r="M473" s="41">
        <f t="shared" si="38"/>
        <v>0</v>
      </c>
      <c r="N473" s="41">
        <f>'Assets (1968 - 2007)'!J473-('Liabilities (1968 - 2007)'!C473+'Liabilities (1968 - 2007)'!D473+'Liabilities (1968 - 2007)'!H473+'Liabilities (1968 - 2007)'!I473+J473+'Liabilities (1968 - 2007)'!K473)</f>
        <v>-1.9566736546039465E-3</v>
      </c>
    </row>
    <row r="474" spans="2:14" ht="15" customHeight="1">
      <c r="B474" s="47" t="s">
        <v>6</v>
      </c>
      <c r="C474" s="45">
        <v>1104.9848590729096</v>
      </c>
      <c r="D474" s="45">
        <v>76.263685068716512</v>
      </c>
      <c r="E474" s="63">
        <v>608.34847426042393</v>
      </c>
      <c r="F474" s="63">
        <v>219.44095038434659</v>
      </c>
      <c r="G474" s="45">
        <v>24.768227346843698</v>
      </c>
      <c r="H474" s="45">
        <v>852.55765199161431</v>
      </c>
      <c r="I474" s="63">
        <v>211.16468669927789</v>
      </c>
      <c r="J474" s="45">
        <v>11.225250407640344</v>
      </c>
      <c r="K474" s="64">
        <v>56.692289774050778</v>
      </c>
      <c r="L474" s="61"/>
      <c r="M474" s="41">
        <f t="shared" si="38"/>
        <v>0</v>
      </c>
      <c r="N474" s="41">
        <f>'Assets (1968 - 2007)'!J474-('Liabilities (1968 - 2007)'!C474+'Liabilities (1968 - 2007)'!D474+'Liabilities (1968 - 2007)'!H474+'Liabilities (1968 - 2007)'!I474+J474+'Liabilities (1968 - 2007)'!K474)</f>
        <v>-1.6538551130906853E-3</v>
      </c>
    </row>
    <row r="475" spans="2:14" ht="15" customHeight="1">
      <c r="B475" s="47" t="s">
        <v>5</v>
      </c>
      <c r="C475" s="45">
        <v>1130.6149545772187</v>
      </c>
      <c r="D475" s="45">
        <v>73.272769624970877</v>
      </c>
      <c r="E475" s="63">
        <v>564.08572094106682</v>
      </c>
      <c r="F475" s="63">
        <v>193.79920801304451</v>
      </c>
      <c r="G475" s="45">
        <v>19.69718145818775</v>
      </c>
      <c r="H475" s="45">
        <v>777.57978103890048</v>
      </c>
      <c r="I475" s="63">
        <v>205.50896808758441</v>
      </c>
      <c r="J475" s="45">
        <v>59.392033542976939</v>
      </c>
      <c r="K475" s="64">
        <v>66.738877242021886</v>
      </c>
      <c r="L475" s="61"/>
      <c r="M475" s="41">
        <f t="shared" si="38"/>
        <v>-2.3293733985383369E-3</v>
      </c>
      <c r="N475" s="41">
        <f>'Assets (1968 - 2007)'!J475-('Liabilities (1968 - 2007)'!C475+'Liabilities (1968 - 2007)'!D475+'Liabilities (1968 - 2007)'!H475+'Liabilities (1968 - 2007)'!I475+J475+'Liabilities (1968 - 2007)'!K475)</f>
        <v>-1.2671791287175438E-3</v>
      </c>
    </row>
    <row r="476" spans="2:14" ht="15" customHeight="1">
      <c r="B476" s="48">
        <v>2004</v>
      </c>
      <c r="C476" s="59" t="s">
        <v>60</v>
      </c>
      <c r="D476" s="59" t="s">
        <v>61</v>
      </c>
      <c r="E476" s="59" t="s">
        <v>60</v>
      </c>
      <c r="F476" s="59" t="s">
        <v>61</v>
      </c>
      <c r="G476" s="59" t="s">
        <v>61</v>
      </c>
      <c r="H476" s="59" t="s">
        <v>62</v>
      </c>
      <c r="I476" s="59" t="s">
        <v>62</v>
      </c>
      <c r="J476" s="59" t="s">
        <v>61</v>
      </c>
      <c r="K476" s="60" t="s">
        <v>62</v>
      </c>
      <c r="L476" s="61"/>
    </row>
    <row r="477" spans="2:14" ht="15" customHeight="1">
      <c r="B477" s="47" t="s">
        <v>19</v>
      </c>
      <c r="C477" s="45">
        <v>1111.1367342184951</v>
      </c>
      <c r="D477" s="45">
        <v>73.272769624970877</v>
      </c>
      <c r="E477" s="63">
        <v>680.73841136734211</v>
      </c>
      <c r="F477" s="63">
        <v>164.68669927789426</v>
      </c>
      <c r="G477" s="45">
        <v>16.876310272536688</v>
      </c>
      <c r="H477" s="45">
        <v>862.30142091777304</v>
      </c>
      <c r="I477" s="63">
        <v>204.85208478919168</v>
      </c>
      <c r="J477" s="45">
        <v>32.641509433962263</v>
      </c>
      <c r="K477" s="64">
        <v>39.291870486839045</v>
      </c>
      <c r="L477" s="61"/>
      <c r="M477" s="41">
        <f t="shared" ref="M477:M488" si="39">H477-(E477+F477+G477)</f>
        <v>0</v>
      </c>
      <c r="N477" s="41">
        <f>'Assets (1968 - 2007)'!J477-('Liabilities (1968 - 2007)'!C477+'Liabilities (1968 - 2007)'!D477+'Liabilities (1968 - 2007)'!H477+'Liabilities (1968 - 2007)'!I477+J477+'Liabilities (1968 - 2007)'!K477)</f>
        <v>-1.7074307006623712E-3</v>
      </c>
    </row>
    <row r="478" spans="2:14" ht="15" customHeight="1">
      <c r="B478" s="47" t="s">
        <v>20</v>
      </c>
      <c r="C478" s="45">
        <v>1119.4875378523177</v>
      </c>
      <c r="D478" s="45">
        <v>73.272769624970877</v>
      </c>
      <c r="E478" s="63">
        <v>677.50291171674814</v>
      </c>
      <c r="F478" s="63">
        <v>172.86512928022364</v>
      </c>
      <c r="G478" s="45">
        <v>17.188446307943163</v>
      </c>
      <c r="H478" s="45">
        <v>867.55648730491498</v>
      </c>
      <c r="I478" s="63">
        <v>208.02236198462612</v>
      </c>
      <c r="J478" s="45">
        <v>31.821569997670625</v>
      </c>
      <c r="K478" s="64">
        <v>39.436291637549495</v>
      </c>
      <c r="L478" s="61"/>
      <c r="M478" s="41">
        <f t="shared" si="39"/>
        <v>0</v>
      </c>
      <c r="N478" s="41">
        <f>'Assets (1968 - 2007)'!J478-('Liabilities (1968 - 2007)'!C478+'Liabilities (1968 - 2007)'!D478+'Liabilities (1968 - 2007)'!H478+'Liabilities (1968 - 2007)'!I478+J478+'Liabilities (1968 - 2007)'!K478)</f>
        <v>1.1646867005765671E-4</v>
      </c>
    </row>
    <row r="479" spans="2:14" ht="15" customHeight="1">
      <c r="B479" s="47" t="s">
        <v>21</v>
      </c>
      <c r="C479" s="45">
        <v>1132.0871185651058</v>
      </c>
      <c r="D479" s="45">
        <v>73.272769624970877</v>
      </c>
      <c r="E479" s="63">
        <v>657.75914279058941</v>
      </c>
      <c r="F479" s="63">
        <v>164.09969718145817</v>
      </c>
      <c r="G479" s="45">
        <v>17.856976473328675</v>
      </c>
      <c r="H479" s="45">
        <v>839.71581644537616</v>
      </c>
      <c r="I479" s="63">
        <v>208.84696016771488</v>
      </c>
      <c r="J479" s="45">
        <v>18.16911250873515</v>
      </c>
      <c r="K479" s="64">
        <v>29.610994642441185</v>
      </c>
      <c r="L479" s="61"/>
      <c r="M479" s="41">
        <f t="shared" si="39"/>
        <v>0</v>
      </c>
      <c r="N479" s="41">
        <f>'Assets (1968 - 2007)'!J479-('Liabilities (1968 - 2007)'!C479+'Liabilities (1968 - 2007)'!D479+'Liabilities (1968 - 2007)'!H479+'Liabilities (1968 - 2007)'!I479+J479+'Liabilities (1968 - 2007)'!K479)</f>
        <v>2.3153971583269595E-3</v>
      </c>
    </row>
    <row r="480" spans="2:14" ht="15" customHeight="1">
      <c r="B480" s="47" t="s">
        <v>22</v>
      </c>
      <c r="C480" s="45">
        <v>1144.2580945725599</v>
      </c>
      <c r="D480" s="45">
        <v>73.272769624970877</v>
      </c>
      <c r="E480" s="63">
        <v>638.42068483577918</v>
      </c>
      <c r="F480" s="63">
        <v>167.86396459352434</v>
      </c>
      <c r="G480" s="45">
        <v>17.190775681341719</v>
      </c>
      <c r="H480" s="45">
        <v>823.47542511064523</v>
      </c>
      <c r="I480" s="63">
        <v>202.88376426741206</v>
      </c>
      <c r="J480" s="45">
        <v>14.64011180992313</v>
      </c>
      <c r="K480" s="64">
        <v>30.468204053109712</v>
      </c>
      <c r="L480" s="61"/>
      <c r="M480" s="41">
        <f t="shared" si="39"/>
        <v>0</v>
      </c>
      <c r="N480" s="41">
        <f>'Assets (1968 - 2007)'!J480-('Liabilities (1968 - 2007)'!C480+'Liabilities (1968 - 2007)'!D480+'Liabilities (1968 - 2007)'!H480+'Liabilities (1968 - 2007)'!I480+J480+'Liabilities (1968 - 2007)'!K480)</f>
        <v>-7.2443512681275024E-4</v>
      </c>
    </row>
    <row r="481" spans="2:14" ht="15" customHeight="1">
      <c r="B481" s="47" t="s">
        <v>23</v>
      </c>
      <c r="C481" s="45">
        <v>1149.8183088749126</v>
      </c>
      <c r="D481" s="45">
        <v>74.239459585371534</v>
      </c>
      <c r="E481" s="63">
        <v>536.19380386675982</v>
      </c>
      <c r="F481" s="63">
        <v>248.77474959235965</v>
      </c>
      <c r="G481" s="45">
        <v>24.875378523177265</v>
      </c>
      <c r="H481" s="45">
        <v>809.84160260889814</v>
      </c>
      <c r="I481" s="63">
        <v>199.69252271139064</v>
      </c>
      <c r="J481" s="45">
        <v>5.334265082692756</v>
      </c>
      <c r="K481" s="64">
        <v>25.460051246214768</v>
      </c>
      <c r="L481" s="61"/>
      <c r="M481" s="41">
        <f t="shared" si="39"/>
        <v>-2.3293733985383369E-3</v>
      </c>
      <c r="N481" s="41">
        <f>'Assets (1968 - 2007)'!J481-('Liabilities (1968 - 2007)'!C481+'Liabilities (1968 - 2007)'!D481+'Liabilities (1968 - 2007)'!H481+'Liabilities (1968 - 2007)'!I481+J481+'Liabilities (1968 - 2007)'!K481)</f>
        <v>1.1460517121122393E-3</v>
      </c>
    </row>
    <row r="482" spans="2:14" ht="15" customHeight="1">
      <c r="B482" s="47" t="s">
        <v>24</v>
      </c>
      <c r="C482" s="45">
        <v>1170.1420917773119</v>
      </c>
      <c r="D482" s="45">
        <v>74.239459585371534</v>
      </c>
      <c r="E482" s="63">
        <v>532.28977405078035</v>
      </c>
      <c r="F482" s="63">
        <v>196.45469368739808</v>
      </c>
      <c r="G482" s="45">
        <v>27.120894479385047</v>
      </c>
      <c r="H482" s="45">
        <v>755.86769159096195</v>
      </c>
      <c r="I482" s="63">
        <v>198.00605637083623</v>
      </c>
      <c r="J482" s="45">
        <v>2.3293733985557882E-3</v>
      </c>
      <c r="K482" s="64">
        <v>28.949452597251341</v>
      </c>
      <c r="L482" s="61"/>
      <c r="M482" s="41">
        <f t="shared" si="39"/>
        <v>2.3293733985383369E-3</v>
      </c>
      <c r="N482" s="41">
        <f>'Assets (1968 - 2007)'!J482-('Liabilities (1968 - 2007)'!C482+'Liabilities (1968 - 2007)'!D482+'Liabilities (1968 - 2007)'!H482+'Liabilities (1968 - 2007)'!I482+J482+'Liabilities (1968 - 2007)'!K482)</f>
        <v>-3.0305147915896669E-3</v>
      </c>
    </row>
    <row r="483" spans="2:14" ht="15" customHeight="1">
      <c r="B483" s="47" t="s">
        <v>25</v>
      </c>
      <c r="C483" s="45">
        <v>1168.893547635686</v>
      </c>
      <c r="D483" s="45">
        <v>74.239459585371534</v>
      </c>
      <c r="E483" s="63">
        <v>624.12997903563939</v>
      </c>
      <c r="F483" s="63">
        <v>118.65828092243186</v>
      </c>
      <c r="G483" s="45">
        <v>37.374796179827619</v>
      </c>
      <c r="H483" s="45">
        <v>780.1607267645004</v>
      </c>
      <c r="I483" s="63">
        <v>197.60540414628466</v>
      </c>
      <c r="J483" s="45">
        <v>5.1455858374097367</v>
      </c>
      <c r="K483" s="64">
        <v>31.344048450966689</v>
      </c>
      <c r="L483" s="61"/>
      <c r="M483" s="41">
        <f t="shared" si="39"/>
        <v>-2.3293733984246501E-3</v>
      </c>
      <c r="N483" s="41">
        <f>'Assets (1968 - 2007)'!J483-('Liabilities (1968 - 2007)'!C483+'Liabilities (1968 - 2007)'!D483+'Liabilities (1968 - 2007)'!H483+'Liabilities (1968 - 2007)'!I483+J483+'Liabilities (1968 - 2007)'!K483)</f>
        <v>-1.6887957140170329E-3</v>
      </c>
    </row>
    <row r="484" spans="2:14" ht="15" customHeight="1">
      <c r="B484" s="47" t="s">
        <v>26</v>
      </c>
      <c r="C484" s="45">
        <v>1173.7153505706965</v>
      </c>
      <c r="D484" s="45">
        <v>74.239459585371534</v>
      </c>
      <c r="E484" s="63">
        <v>547.30491497787091</v>
      </c>
      <c r="F484" s="63">
        <v>221.03657116235732</v>
      </c>
      <c r="G484" s="45">
        <v>38.266946191474489</v>
      </c>
      <c r="H484" s="45">
        <v>806.61076170510137</v>
      </c>
      <c r="I484" s="63">
        <v>198.79105520614954</v>
      </c>
      <c r="J484" s="45">
        <v>12.406242720708129</v>
      </c>
      <c r="K484" s="64">
        <v>34.698346144887019</v>
      </c>
      <c r="L484" s="61"/>
      <c r="M484" s="41">
        <f t="shared" si="39"/>
        <v>2.3293733986520238E-3</v>
      </c>
      <c r="N484" s="41">
        <f>'Assets (1968 - 2007)'!J484-('Liabilities (1968 - 2007)'!C484+'Liabilities (1968 - 2007)'!D484+'Liabilities (1968 - 2007)'!H484+'Liabilities (1968 - 2007)'!I484+J484+'Liabilities (1968 - 2007)'!K484)</f>
        <v>-1.6561844868192566E-3</v>
      </c>
    </row>
    <row r="485" spans="2:14" ht="15" customHeight="1">
      <c r="B485" s="47" t="s">
        <v>27</v>
      </c>
      <c r="C485" s="45">
        <v>1173.5080363382251</v>
      </c>
      <c r="D485" s="45">
        <v>74.239459585371534</v>
      </c>
      <c r="E485" s="63">
        <v>576.0889820638248</v>
      </c>
      <c r="F485" s="63">
        <v>217.72420218961099</v>
      </c>
      <c r="G485" s="45">
        <v>38.485907290938741</v>
      </c>
      <c r="H485" s="45">
        <v>832.29909154437462</v>
      </c>
      <c r="I485" s="63">
        <v>197.9291870486839</v>
      </c>
      <c r="J485" s="45">
        <v>12.315397158164453</v>
      </c>
      <c r="K485" s="64">
        <v>36.846028418355459</v>
      </c>
      <c r="L485" s="61"/>
      <c r="M485" s="41">
        <f t="shared" si="39"/>
        <v>0</v>
      </c>
      <c r="N485" s="41">
        <f>'Assets (1968 - 2007)'!J485-('Liabilities (1968 - 2007)'!C485+'Liabilities (1968 - 2007)'!D485+'Liabilities (1968 - 2007)'!H485+'Liabilities (1968 - 2007)'!I485+J485+'Liabilities (1968 - 2007)'!K485)</f>
        <v>-7.7801071620342555E-4</v>
      </c>
    </row>
    <row r="486" spans="2:14" ht="15" customHeight="1">
      <c r="B486" s="47" t="s">
        <v>7</v>
      </c>
      <c r="C486" s="45">
        <v>1173.466107617051</v>
      </c>
      <c r="D486" s="45">
        <v>74.239459585371534</v>
      </c>
      <c r="E486" s="63">
        <v>540.39599347775436</v>
      </c>
      <c r="F486" s="63">
        <v>193.0934078732821</v>
      </c>
      <c r="G486" s="45">
        <v>34.050780340088515</v>
      </c>
      <c r="H486" s="45">
        <v>767.54018169112499</v>
      </c>
      <c r="I486" s="63">
        <v>198.31586303284416</v>
      </c>
      <c r="J486" s="45">
        <v>12.378290239925461</v>
      </c>
      <c r="K486" s="64">
        <v>39.96040065222455</v>
      </c>
      <c r="L486" s="61"/>
      <c r="M486" s="41">
        <f t="shared" si="39"/>
        <v>0</v>
      </c>
      <c r="N486" s="41">
        <f>'Assets (1968 - 2007)'!J486-('Liabilities (1968 - 2007)'!C486+'Liabilities (1968 - 2007)'!D486+'Liabilities (1968 - 2007)'!H486+'Liabilities (1968 - 2007)'!I486+J486+'Liabilities (1968 - 2007)'!K486)</f>
        <v>-1.3906359181419248E-3</v>
      </c>
    </row>
    <row r="487" spans="2:14" ht="15" customHeight="1">
      <c r="B487" s="47" t="s">
        <v>6</v>
      </c>
      <c r="C487" s="45">
        <v>1166.1705101327743</v>
      </c>
      <c r="D487" s="45">
        <v>74.239459585371534</v>
      </c>
      <c r="E487" s="63">
        <v>486.47099930118799</v>
      </c>
      <c r="F487" s="63">
        <v>206.08665269042626</v>
      </c>
      <c r="G487" s="45">
        <v>36.228744467738181</v>
      </c>
      <c r="H487" s="45">
        <v>728.78872583275097</v>
      </c>
      <c r="I487" s="63">
        <v>198.85627766130912</v>
      </c>
      <c r="J487" s="45">
        <v>0</v>
      </c>
      <c r="K487" s="64">
        <v>44.153272769624969</v>
      </c>
      <c r="L487" s="61"/>
      <c r="M487" s="41">
        <f t="shared" si="39"/>
        <v>2.3293733986520238E-3</v>
      </c>
      <c r="N487" s="41">
        <f>'Assets (1968 - 2007)'!J487-('Liabilities (1968 - 2007)'!C487+'Liabilities (1968 - 2007)'!D487+'Liabilities (1968 - 2007)'!H487+'Liabilities (1968 - 2007)'!I487+J487+'Liabilities (1968 - 2007)'!K487)</f>
        <v>-3.0887491266184952E-3</v>
      </c>
    </row>
    <row r="488" spans="2:14" ht="15" customHeight="1">
      <c r="B488" s="47" t="s">
        <v>5</v>
      </c>
      <c r="C488" s="45">
        <v>1179.6086652690426</v>
      </c>
      <c r="D488" s="45">
        <v>71.20428604705333</v>
      </c>
      <c r="E488" s="63">
        <v>387.4167249010016</v>
      </c>
      <c r="F488" s="63">
        <v>269.41765665036104</v>
      </c>
      <c r="G488" s="45">
        <v>25.965525273701374</v>
      </c>
      <c r="H488" s="45">
        <v>682.799906825064</v>
      </c>
      <c r="I488" s="63">
        <v>200.36338225017471</v>
      </c>
      <c r="J488" s="45">
        <v>0</v>
      </c>
      <c r="K488" s="64">
        <v>46.652690426275328</v>
      </c>
      <c r="L488" s="61"/>
      <c r="M488" s="41">
        <f t="shared" si="39"/>
        <v>0</v>
      </c>
      <c r="N488" s="41">
        <f>'Assets (1968 - 2007)'!J488-('Liabilities (1968 - 2007)'!C488+'Liabilities (1968 - 2007)'!D488+'Liabilities (1968 - 2007)'!H488+'Liabilities (1968 - 2007)'!I488+J488+'Liabilities (1968 - 2007)'!K488)</f>
        <v>-2.923363615082053E-3</v>
      </c>
    </row>
    <row r="489" spans="2:14" ht="15" customHeight="1">
      <c r="B489" s="48">
        <v>2005</v>
      </c>
      <c r="C489" s="59"/>
      <c r="D489" s="59"/>
      <c r="E489" s="59"/>
      <c r="F489" s="59"/>
      <c r="G489" s="59"/>
      <c r="H489" s="59"/>
      <c r="I489" s="59"/>
      <c r="J489" s="59"/>
      <c r="K489" s="60"/>
      <c r="L489" s="61"/>
    </row>
    <row r="490" spans="2:14" ht="15" customHeight="1">
      <c r="B490" s="47" t="s">
        <v>19</v>
      </c>
      <c r="C490" s="45">
        <v>1163.8271604938273</v>
      </c>
      <c r="D490" s="45">
        <v>71.20428604705333</v>
      </c>
      <c r="E490" s="63">
        <v>466.22408572094105</v>
      </c>
      <c r="F490" s="63">
        <v>171.06219426974141</v>
      </c>
      <c r="G490" s="45">
        <v>29.767062660144418</v>
      </c>
      <c r="H490" s="45">
        <v>667.05334265082695</v>
      </c>
      <c r="I490" s="63">
        <v>198.21802935010484</v>
      </c>
      <c r="J490" s="45">
        <v>10.018634987188447</v>
      </c>
      <c r="K490" s="64">
        <v>35.539249941765668</v>
      </c>
      <c r="L490" s="61"/>
      <c r="M490" s="41">
        <f t="shared" ref="M490:M501" si="40">H490-(E490+F490+G490)</f>
        <v>0</v>
      </c>
      <c r="N490" s="41">
        <f>'Assets (1968 - 2007)'!J490-('Liabilities (1968 - 2007)'!C490+'Liabilities (1968 - 2007)'!D490+'Liabilities (1968 - 2007)'!H490+'Liabilities (1968 - 2007)'!I490+J490+'Liabilities (1968 - 2007)'!K490)</f>
        <v>-3.1050547399900097E-3</v>
      </c>
    </row>
    <row r="491" spans="2:14" ht="15" customHeight="1">
      <c r="B491" s="47" t="s">
        <v>20</v>
      </c>
      <c r="C491" s="45">
        <v>1169.3151642208245</v>
      </c>
      <c r="D491" s="45">
        <v>71.20428604705333</v>
      </c>
      <c r="E491" s="63">
        <v>409.52713720009319</v>
      </c>
      <c r="F491" s="63">
        <v>213.9040298159795</v>
      </c>
      <c r="G491" s="45">
        <v>24.810156068017701</v>
      </c>
      <c r="H491" s="45">
        <v>648.23899371069183</v>
      </c>
      <c r="I491" s="63">
        <v>195.23876077335197</v>
      </c>
      <c r="J491" s="45">
        <v>10.03261122757978</v>
      </c>
      <c r="K491" s="64">
        <v>26.389471232238527</v>
      </c>
      <c r="L491" s="61"/>
      <c r="M491" s="41">
        <f t="shared" si="40"/>
        <v>-2.3293733985383369E-3</v>
      </c>
      <c r="N491" s="41">
        <f>'Assets (1968 - 2007)'!J491-('Liabilities (1968 - 2007)'!C491+'Liabilities (1968 - 2007)'!D491+'Liabilities (1968 - 2007)'!H491+'Liabilities (1968 - 2007)'!I491+J491+'Liabilities (1968 - 2007)'!K491)</f>
        <v>-2.6321919403926586E-4</v>
      </c>
    </row>
    <row r="492" spans="2:14" ht="15" customHeight="1">
      <c r="B492" s="47" t="s">
        <v>21</v>
      </c>
      <c r="C492" s="45">
        <v>1176.4477055672023</v>
      </c>
      <c r="D492" s="45">
        <v>71.20428604705333</v>
      </c>
      <c r="E492" s="63">
        <v>431.50477521546702</v>
      </c>
      <c r="F492" s="63">
        <v>202.93268110878171</v>
      </c>
      <c r="G492" s="45">
        <v>26.054041462846492</v>
      </c>
      <c r="H492" s="45">
        <v>660.49149778709523</v>
      </c>
      <c r="I492" s="63">
        <v>196.14954577218725</v>
      </c>
      <c r="J492" s="45">
        <v>10.006988120195667</v>
      </c>
      <c r="K492" s="64">
        <v>26.610761705101325</v>
      </c>
      <c r="L492" s="61"/>
      <c r="M492" s="41">
        <f t="shared" si="40"/>
        <v>0</v>
      </c>
      <c r="N492" s="41">
        <f>'Assets (1968 - 2007)'!J492-('Liabilities (1968 - 2007)'!C492+'Liabilities (1968 - 2007)'!D492+'Liabilities (1968 - 2007)'!H492+'Liabilities (1968 - 2007)'!I492+J492+'Liabilities (1968 - 2007)'!K492)</f>
        <v>-1.5257395757544145E-3</v>
      </c>
    </row>
    <row r="493" spans="2:14" ht="15" customHeight="1">
      <c r="B493" s="47" t="s">
        <v>22</v>
      </c>
      <c r="C493" s="45">
        <v>1181.1693454460751</v>
      </c>
      <c r="D493" s="45">
        <v>71.20428604705333</v>
      </c>
      <c r="E493" s="63">
        <v>326.73654786862335</v>
      </c>
      <c r="F493" s="63">
        <v>207.08129513160961</v>
      </c>
      <c r="G493" s="45">
        <v>26.508269275564871</v>
      </c>
      <c r="H493" s="45">
        <v>560.32378290239922</v>
      </c>
      <c r="I493" s="63">
        <v>200.44491031912415</v>
      </c>
      <c r="J493" s="45">
        <v>5.1688795713952942</v>
      </c>
      <c r="K493" s="64">
        <v>22.273468436990449</v>
      </c>
      <c r="L493" s="61"/>
      <c r="M493" s="41">
        <f t="shared" si="40"/>
        <v>-2.3293733986520238E-3</v>
      </c>
      <c r="N493" s="41">
        <f>'Assets (1968 - 2007)'!J493-('Liabilities (1968 - 2007)'!C493+'Liabilities (1968 - 2007)'!D493+'Liabilities (1968 - 2007)'!H493+'Liabilities (1968 - 2007)'!I493+J493+'Liabilities (1968 - 2007)'!K493)</f>
        <v>7.6869322128914064E-5</v>
      </c>
    </row>
    <row r="494" spans="2:14" ht="15" customHeight="1">
      <c r="B494" s="47" t="s">
        <v>23</v>
      </c>
      <c r="C494" s="45">
        <v>1189.4269741439552</v>
      </c>
      <c r="D494" s="45">
        <v>72.364313999534119</v>
      </c>
      <c r="E494" s="63">
        <v>433.22385278360122</v>
      </c>
      <c r="F494" s="63">
        <v>170.11879804332634</v>
      </c>
      <c r="G494" s="45">
        <v>20.924761239226644</v>
      </c>
      <c r="H494" s="45">
        <v>624.26508269275564</v>
      </c>
      <c r="I494" s="63">
        <v>202.52969951083159</v>
      </c>
      <c r="J494" s="45">
        <v>0</v>
      </c>
      <c r="K494" s="64">
        <v>34.360587002096437</v>
      </c>
      <c r="L494" s="61"/>
      <c r="M494" s="41">
        <f t="shared" si="40"/>
        <v>-2.3293733985383369E-3</v>
      </c>
      <c r="N494" s="41">
        <f>'Assets (1968 - 2007)'!J494-('Liabilities (1968 - 2007)'!C494+'Liabilities (1968 - 2007)'!D494+'Liabilities (1968 - 2007)'!H494+'Liabilities (1968 - 2007)'!I494+J494+'Liabilities (1968 - 2007)'!K494)</f>
        <v>1.3999534126014623E-3</v>
      </c>
    </row>
    <row r="495" spans="2:14" ht="15" customHeight="1">
      <c r="B495" s="47" t="s">
        <v>24</v>
      </c>
      <c r="C495" s="45">
        <v>1204.3000232937338</v>
      </c>
      <c r="D495" s="45">
        <v>72.364313999534119</v>
      </c>
      <c r="E495" s="63">
        <v>342.45748893547636</v>
      </c>
      <c r="F495" s="63">
        <v>189.82529699510832</v>
      </c>
      <c r="G495" s="45">
        <v>25.646401118099231</v>
      </c>
      <c r="H495" s="45">
        <v>557.93151642208238</v>
      </c>
      <c r="I495" s="63">
        <v>204.57954810156068</v>
      </c>
      <c r="J495" s="45">
        <v>0</v>
      </c>
      <c r="K495" s="64">
        <v>32.862799906825067</v>
      </c>
      <c r="L495" s="61"/>
      <c r="M495" s="41">
        <f t="shared" si="40"/>
        <v>2.3293733985383369E-3</v>
      </c>
      <c r="N495" s="41">
        <f>'Assets (1968 - 2007)'!J495-('Liabilities (1968 - 2007)'!C495+'Liabilities (1968 - 2007)'!D495+'Liabilities (1968 - 2007)'!H495+'Liabilities (1968 - 2007)'!I495+J495+'Liabilities (1968 - 2007)'!K495)</f>
        <v>8.6186816133704269E-5</v>
      </c>
    </row>
    <row r="496" spans="2:14" ht="15" customHeight="1">
      <c r="B496" s="47" t="s">
        <v>25</v>
      </c>
      <c r="C496" s="45">
        <v>1206.2334032145352</v>
      </c>
      <c r="D496" s="45">
        <v>72.364313999534119</v>
      </c>
      <c r="E496" s="63">
        <v>384.76356860004654</v>
      </c>
      <c r="F496" s="63">
        <v>202.92802236198463</v>
      </c>
      <c r="G496" s="45">
        <v>18.094572559981362</v>
      </c>
      <c r="H496" s="45">
        <v>605.78383414861401</v>
      </c>
      <c r="I496" s="63">
        <v>202.2175634754251</v>
      </c>
      <c r="J496" s="45">
        <v>0</v>
      </c>
      <c r="K496" s="64">
        <v>28.665269042627532</v>
      </c>
      <c r="L496" s="61"/>
      <c r="M496" s="41">
        <f t="shared" si="40"/>
        <v>-2.3293733984246501E-3</v>
      </c>
      <c r="N496" s="41">
        <f>'Assets (1968 - 2007)'!J496-('Liabilities (1968 - 2007)'!C496+'Liabilities (1968 - 2007)'!D496+'Liabilities (1968 - 2007)'!H496+'Liabilities (1968 - 2007)'!I496+J496+'Liabilities (1968 - 2007)'!K496)</f>
        <v>1.5932914047880331E-3</v>
      </c>
    </row>
    <row r="497" spans="2:14" ht="15" customHeight="1">
      <c r="B497" s="47" t="s">
        <v>26</v>
      </c>
      <c r="C497" s="45">
        <v>1207.0067551828558</v>
      </c>
      <c r="D497" s="45">
        <v>72.364313999534119</v>
      </c>
      <c r="E497" s="63">
        <v>444.29303517353833</v>
      </c>
      <c r="F497" s="63">
        <v>225.7372466806429</v>
      </c>
      <c r="G497" s="45">
        <v>20.35872350337759</v>
      </c>
      <c r="H497" s="45">
        <v>690.38900535755886</v>
      </c>
      <c r="I497" s="63">
        <v>202.94199860237595</v>
      </c>
      <c r="J497" s="45">
        <v>0</v>
      </c>
      <c r="K497" s="64">
        <v>30.645236431399955</v>
      </c>
      <c r="L497" s="61"/>
      <c r="M497" s="41">
        <f t="shared" si="40"/>
        <v>0</v>
      </c>
      <c r="N497" s="41">
        <f>'Assets (1968 - 2007)'!J497-('Liabilities (1968 - 2007)'!C497+'Liabilities (1968 - 2007)'!D497+'Liabilities (1968 - 2007)'!H497+'Liabilities (1968 - 2007)'!I497+J497+'Liabilities (1968 - 2007)'!K497)</f>
        <v>1.8145818776247324E-3</v>
      </c>
    </row>
    <row r="498" spans="2:14" ht="15" customHeight="1">
      <c r="B498" s="47" t="s">
        <v>27</v>
      </c>
      <c r="C498" s="45">
        <v>1207.3235499650593</v>
      </c>
      <c r="D498" s="45">
        <v>72.364313999534119</v>
      </c>
      <c r="E498" s="63">
        <v>491.15303983228506</v>
      </c>
      <c r="F498" s="63">
        <v>221.26717912881435</v>
      </c>
      <c r="G498" s="45">
        <v>19.166084323317026</v>
      </c>
      <c r="H498" s="45">
        <v>731.58630328441643</v>
      </c>
      <c r="I498" s="63">
        <v>200.21197297926858</v>
      </c>
      <c r="J498" s="45">
        <v>0</v>
      </c>
      <c r="K498" s="64">
        <v>33.703703703703702</v>
      </c>
      <c r="L498" s="61"/>
      <c r="M498" s="41">
        <f t="shared" si="40"/>
        <v>0</v>
      </c>
      <c r="N498" s="41">
        <f>'Assets (1968 - 2007)'!J498-('Liabilities (1968 - 2007)'!C498+'Liabilities (1968 - 2007)'!D498+'Liabilities (1968 - 2007)'!H498+'Liabilities (1968 - 2007)'!I498+J498+'Liabilities (1968 - 2007)'!K498)</f>
        <v>1.6841369674693851E-3</v>
      </c>
    </row>
    <row r="499" spans="2:14" ht="15" customHeight="1">
      <c r="B499" s="47" t="s">
        <v>7</v>
      </c>
      <c r="C499" s="45">
        <v>1203.701374330305</v>
      </c>
      <c r="D499" s="45">
        <v>72.364313999534119</v>
      </c>
      <c r="E499" s="63">
        <v>547.98975075704641</v>
      </c>
      <c r="F499" s="63">
        <v>254.80083857442349</v>
      </c>
      <c r="G499" s="45">
        <v>19.920801304449103</v>
      </c>
      <c r="H499" s="45">
        <v>822.71139063591897</v>
      </c>
      <c r="I499" s="63">
        <v>195.35755881667831</v>
      </c>
      <c r="J499" s="45">
        <v>0</v>
      </c>
      <c r="K499" s="64">
        <v>39.965059399021655</v>
      </c>
      <c r="L499" s="61"/>
      <c r="M499" s="41">
        <f t="shared" si="40"/>
        <v>0</v>
      </c>
      <c r="N499" s="41">
        <f>'Assets (1968 - 2007)'!J499-('Liabilities (1968 - 2007)'!C499+'Liabilities (1968 - 2007)'!D499+'Liabilities (1968 - 2007)'!H499+'Liabilities (1968 - 2007)'!I499+J499+'Liabilities (1968 - 2007)'!K499)</f>
        <v>1.5257395762091619E-3</v>
      </c>
    </row>
    <row r="500" spans="2:14" ht="15" customHeight="1">
      <c r="B500" s="47" t="s">
        <v>6</v>
      </c>
      <c r="C500" s="45">
        <v>1202.7440018634986</v>
      </c>
      <c r="D500" s="45">
        <v>72.364313999534119</v>
      </c>
      <c r="E500" s="63">
        <v>520.12811553692052</v>
      </c>
      <c r="F500" s="63">
        <v>260.74539948753784</v>
      </c>
      <c r="G500" s="45">
        <v>23.119030980666199</v>
      </c>
      <c r="H500" s="45">
        <v>803.99021663172596</v>
      </c>
      <c r="I500" s="63">
        <v>193.96226415094341</v>
      </c>
      <c r="J500" s="45">
        <v>5.2690426275331941</v>
      </c>
      <c r="K500" s="64">
        <v>40.167714884696018</v>
      </c>
      <c r="L500" s="61"/>
      <c r="M500" s="41">
        <f t="shared" si="40"/>
        <v>-2.3293733986520238E-3</v>
      </c>
      <c r="N500" s="41">
        <f>'Assets (1968 - 2007)'!J500-('Liabilities (1968 - 2007)'!C500+'Liabilities (1968 - 2007)'!D500+'Liabilities (1968 - 2007)'!H500+'Liabilities (1968 - 2007)'!I500+J500+'Liabilities (1968 - 2007)'!K500)</f>
        <v>8.7118565079435939E-4</v>
      </c>
    </row>
    <row r="501" spans="2:14" ht="15" customHeight="1">
      <c r="B501" s="47" t="s">
        <v>5</v>
      </c>
      <c r="C501" s="45">
        <v>1211.3766596785465</v>
      </c>
      <c r="D501" s="45">
        <v>74.61448870253902</v>
      </c>
      <c r="E501" s="63">
        <v>424.72862799906824</v>
      </c>
      <c r="F501" s="63">
        <v>343.49173072443512</v>
      </c>
      <c r="G501" s="45">
        <v>22.154670393664102</v>
      </c>
      <c r="H501" s="45">
        <v>790.37735849056605</v>
      </c>
      <c r="I501" s="63">
        <v>196.34288376426741</v>
      </c>
      <c r="J501" s="45">
        <v>0</v>
      </c>
      <c r="K501" s="64">
        <v>35.660377358490564</v>
      </c>
      <c r="L501" s="61"/>
      <c r="M501" s="41">
        <f t="shared" si="40"/>
        <v>2.3293733986520238E-3</v>
      </c>
      <c r="N501" s="41">
        <f>'Assets (1968 - 2007)'!J501-('Liabilities (1968 - 2007)'!C501+'Liabilities (1968 - 2007)'!D501+'Liabilities (1968 - 2007)'!H501+'Liabilities (1968 - 2007)'!I501+J501+'Liabilities (1968 - 2007)'!K501)</f>
        <v>2.6554856685834238E-4</v>
      </c>
    </row>
    <row r="502" spans="2:14" ht="15" customHeight="1">
      <c r="B502" s="48">
        <v>2006</v>
      </c>
      <c r="C502" s="59"/>
      <c r="D502" s="59" t="s">
        <v>62</v>
      </c>
      <c r="E502" s="59" t="s">
        <v>62</v>
      </c>
      <c r="F502" s="59" t="s">
        <v>62</v>
      </c>
      <c r="G502" s="59" t="s">
        <v>63</v>
      </c>
      <c r="H502" s="59" t="s">
        <v>63</v>
      </c>
      <c r="I502" s="59" t="s">
        <v>60</v>
      </c>
      <c r="J502" s="59" t="s">
        <v>64</v>
      </c>
      <c r="K502" s="60" t="s">
        <v>62</v>
      </c>
      <c r="L502" s="61"/>
    </row>
    <row r="503" spans="2:14" ht="15" customHeight="1">
      <c r="B503" s="47" t="s">
        <v>19</v>
      </c>
      <c r="C503" s="45">
        <v>1193.3286745865362</v>
      </c>
      <c r="D503" s="45">
        <v>74.61448870253902</v>
      </c>
      <c r="E503" s="63">
        <v>566.39878872583267</v>
      </c>
      <c r="F503" s="63">
        <v>179.87654320987656</v>
      </c>
      <c r="G503" s="45">
        <v>20.591660843233171</v>
      </c>
      <c r="H503" s="45">
        <v>766.86466340554387</v>
      </c>
      <c r="I503" s="63">
        <v>193.46144887025389</v>
      </c>
      <c r="J503" s="45">
        <v>5.1199627300256223</v>
      </c>
      <c r="K503" s="64">
        <v>27.307244351269507</v>
      </c>
      <c r="L503" s="61"/>
      <c r="M503" s="41">
        <f t="shared" ref="M503:M514" si="41">H503-(E503+F503+G503)</f>
        <v>-2.3293733985383369E-3</v>
      </c>
      <c r="N503" s="41">
        <f>'Assets (1968 - 2007)'!J503-('Liabilities (1968 - 2007)'!C503+'Liabilities (1968 - 2007)'!D503+'Liabilities (1968 - 2007)'!H503+'Liabilities (1968 - 2007)'!I503+J503+'Liabilities (1968 - 2007)'!K503)</f>
        <v>2.6787794081428729E-3</v>
      </c>
    </row>
    <row r="504" spans="2:14" ht="15" customHeight="1">
      <c r="B504" s="47" t="s">
        <v>20</v>
      </c>
      <c r="C504" s="45">
        <v>1187.5029117167483</v>
      </c>
      <c r="D504" s="45">
        <v>74.61448870253902</v>
      </c>
      <c r="E504" s="63">
        <v>597.96412764966215</v>
      </c>
      <c r="F504" s="63">
        <v>162.63219194036805</v>
      </c>
      <c r="G504" s="45">
        <v>26.142557651991613</v>
      </c>
      <c r="H504" s="45">
        <v>786.73887724202189</v>
      </c>
      <c r="I504" s="63">
        <v>191.89843931982296</v>
      </c>
      <c r="J504" s="45">
        <v>0</v>
      </c>
      <c r="K504" s="64">
        <v>22.147682273468437</v>
      </c>
      <c r="L504" s="61"/>
      <c r="M504" s="41">
        <f t="shared" si="41"/>
        <v>0</v>
      </c>
      <c r="N504" s="41">
        <f>'Assets (1968 - 2007)'!J504-('Liabilities (1968 - 2007)'!C504+'Liabilities (1968 - 2007)'!D504+'Liabilities (1968 - 2007)'!H504+'Liabilities (1968 - 2007)'!I504+J504+'Liabilities (1968 - 2007)'!K504)</f>
        <v>5.9399021620265557E-4</v>
      </c>
    </row>
    <row r="505" spans="2:14" ht="15" customHeight="1">
      <c r="B505" s="47" t="s">
        <v>21</v>
      </c>
      <c r="C505" s="45">
        <v>1189.9836943862101</v>
      </c>
      <c r="D505" s="45">
        <v>74.61448870253902</v>
      </c>
      <c r="E505" s="63">
        <v>535.84905660377365</v>
      </c>
      <c r="F505" s="63">
        <v>165.20149079897507</v>
      </c>
      <c r="G505" s="45">
        <v>20.088516189145121</v>
      </c>
      <c r="H505" s="45">
        <v>721.13906359189377</v>
      </c>
      <c r="I505" s="63">
        <v>186.73188912182621</v>
      </c>
      <c r="J505" s="45">
        <v>10.505474027486605</v>
      </c>
      <c r="K505" s="64">
        <v>15.853715350570695</v>
      </c>
      <c r="L505" s="61"/>
      <c r="M505" s="41">
        <f t="shared" si="41"/>
        <v>0</v>
      </c>
      <c r="N505" s="41">
        <f>'Assets (1968 - 2007)'!J505-('Liabilities (1968 - 2007)'!C505+'Liabilities (1968 - 2007)'!D505+'Liabilities (1968 - 2007)'!H505+'Liabilities (1968 - 2007)'!I505+J505+'Liabilities (1968 - 2007)'!K505)</f>
        <v>2.2804565569458646E-3</v>
      </c>
    </row>
    <row r="506" spans="2:14" ht="15" customHeight="1">
      <c r="B506" s="47" t="s">
        <v>22</v>
      </c>
      <c r="C506" s="45">
        <v>1189.6738877242021</v>
      </c>
      <c r="D506" s="45">
        <v>74.61448870253902</v>
      </c>
      <c r="E506" s="63">
        <v>480.13277428371765</v>
      </c>
      <c r="F506" s="63">
        <v>171.39762403913346</v>
      </c>
      <c r="G506" s="45">
        <v>22.049848590729091</v>
      </c>
      <c r="H506" s="45">
        <v>673.58024691358025</v>
      </c>
      <c r="I506" s="63">
        <v>182.01024924295365</v>
      </c>
      <c r="J506" s="45">
        <v>27.668297228045656</v>
      </c>
      <c r="K506" s="64">
        <v>17.978103890053575</v>
      </c>
      <c r="L506" s="61"/>
      <c r="M506" s="41">
        <f t="shared" si="41"/>
        <v>0</v>
      </c>
      <c r="N506" s="41">
        <f>'Assets (1968 - 2007)'!J506-('Liabilities (1968 - 2007)'!C506+'Liabilities (1968 - 2007)'!D506+'Liabilities (1968 - 2007)'!H506+'Liabilities (1968 - 2007)'!I506+J506+'Liabilities (1968 - 2007)'!K506)</f>
        <v>1.5210808292067668E-3</v>
      </c>
    </row>
    <row r="507" spans="2:14" ht="15" customHeight="1">
      <c r="B507" s="47" t="s">
        <v>23</v>
      </c>
      <c r="C507" s="45">
        <v>1187.7614721639877</v>
      </c>
      <c r="D507" s="45">
        <v>72.371302119729791</v>
      </c>
      <c r="E507" s="63">
        <v>528.12485441416254</v>
      </c>
      <c r="F507" s="63">
        <v>322.88609364081066</v>
      </c>
      <c r="G507" s="45">
        <v>22.646168180759375</v>
      </c>
      <c r="H507" s="45">
        <v>873.65711623573259</v>
      </c>
      <c r="I507" s="63">
        <v>184.23480083857442</v>
      </c>
      <c r="J507" s="45">
        <v>16.554856743535986</v>
      </c>
      <c r="K507" s="64">
        <v>20.449569065921267</v>
      </c>
      <c r="L507" s="61"/>
      <c r="M507" s="41">
        <f t="shared" si="41"/>
        <v>0</v>
      </c>
      <c r="N507" s="41">
        <f>'Assets (1968 - 2007)'!J507-('Liabilities (1968 - 2007)'!C507+'Liabilities (1968 - 2007)'!D507+'Liabilities (1968 - 2007)'!H507+'Liabilities (1968 - 2007)'!I507+J507+'Liabilities (1968 - 2007)'!K507)</f>
        <v>8.8283251852772082E-4</v>
      </c>
    </row>
    <row r="508" spans="2:14" ht="15" customHeight="1">
      <c r="B508" s="47" t="s">
        <v>24</v>
      </c>
      <c r="C508" s="45">
        <v>1192.5436757512227</v>
      </c>
      <c r="D508" s="45">
        <v>72.371302119729791</v>
      </c>
      <c r="E508" s="63">
        <v>666.70160726764493</v>
      </c>
      <c r="F508" s="63">
        <v>192.11041229909154</v>
      </c>
      <c r="G508" s="45">
        <v>23.60587002096436</v>
      </c>
      <c r="H508" s="45">
        <v>882.41556021430222</v>
      </c>
      <c r="I508" s="63">
        <v>180.19566736547867</v>
      </c>
      <c r="J508" s="45">
        <v>10.041928721174004</v>
      </c>
      <c r="K508" s="64">
        <v>21.947356161192637</v>
      </c>
      <c r="L508" s="61"/>
      <c r="M508" s="41">
        <f t="shared" si="41"/>
        <v>-2.3293733986520238E-3</v>
      </c>
      <c r="N508" s="41">
        <f>'Assets (1968 - 2007)'!J508-('Liabilities (1968 - 2007)'!C508+'Liabilities (1968 - 2007)'!D508+'Liabilities (1968 - 2007)'!H508+'Liabilities (1968 - 2007)'!I508+J508+'Liabilities (1968 - 2007)'!K508)</f>
        <v>2.052177964742441E-3</v>
      </c>
    </row>
    <row r="509" spans="2:14" ht="15" customHeight="1">
      <c r="B509" s="47" t="s">
        <v>25</v>
      </c>
      <c r="C509" s="45">
        <v>1192.6182156999769</v>
      </c>
      <c r="D509" s="45">
        <v>72.371302119729791</v>
      </c>
      <c r="E509" s="63">
        <v>652.13370603307715</v>
      </c>
      <c r="F509" s="63">
        <v>247.17679944095039</v>
      </c>
      <c r="G509" s="45">
        <v>19.093873747961798</v>
      </c>
      <c r="H509" s="45">
        <v>918.40670859538773</v>
      </c>
      <c r="I509" s="63">
        <v>182.97693920335431</v>
      </c>
      <c r="J509" s="45">
        <v>0</v>
      </c>
      <c r="K509" s="64">
        <v>24.458420684835779</v>
      </c>
      <c r="L509" s="61"/>
      <c r="M509" s="41">
        <f t="shared" si="41"/>
        <v>2.3293733984246501E-3</v>
      </c>
      <c r="N509" s="41">
        <f>'Assets (1968 - 2007)'!J509-('Liabilities (1968 - 2007)'!C509+'Liabilities (1968 - 2007)'!D509+'Liabilities (1968 - 2007)'!H509+'Liabilities (1968 - 2007)'!I509+J509+'Liabilities (1968 - 2007)'!K509)</f>
        <v>1.0761705102595442E-3</v>
      </c>
    </row>
    <row r="510" spans="2:14" ht="15" customHeight="1">
      <c r="B510" s="47" t="s">
        <v>26</v>
      </c>
      <c r="C510" s="45">
        <v>1187.0673188912181</v>
      </c>
      <c r="D510" s="45">
        <v>72.371302119729791</v>
      </c>
      <c r="E510" s="63">
        <v>712.61122757978092</v>
      </c>
      <c r="F510" s="63">
        <v>212.2594921965991</v>
      </c>
      <c r="G510" s="45">
        <v>25.241090146750526</v>
      </c>
      <c r="H510" s="45">
        <v>950.11180992313064</v>
      </c>
      <c r="I510" s="63">
        <v>184.53761938038667</v>
      </c>
      <c r="J510" s="45">
        <v>0</v>
      </c>
      <c r="K510" s="64">
        <v>32.252504076403447</v>
      </c>
      <c r="L510" s="61"/>
      <c r="M510" s="41">
        <f t="shared" si="41"/>
        <v>0</v>
      </c>
      <c r="N510" s="41">
        <f>'Assets (1968 - 2007)'!J510-('Liabilities (1968 - 2007)'!C510+'Liabilities (1968 - 2007)'!D510+'Liabilities (1968 - 2007)'!H510+'Liabilities (1968 - 2007)'!I510+J510+'Liabilities (1968 - 2007)'!K510)</f>
        <v>-7.8034008811300737E-4</v>
      </c>
    </row>
    <row r="511" spans="2:14" ht="15" customHeight="1">
      <c r="B511" s="47" t="s">
        <v>27</v>
      </c>
      <c r="C511" s="45">
        <v>1184.9522478453296</v>
      </c>
      <c r="D511" s="45">
        <v>72.371302119729791</v>
      </c>
      <c r="E511" s="63">
        <v>663.07011413929649</v>
      </c>
      <c r="F511" s="63">
        <v>309.69951083158634</v>
      </c>
      <c r="G511" s="45">
        <v>21.558350803633822</v>
      </c>
      <c r="H511" s="45">
        <v>994.32797577451663</v>
      </c>
      <c r="I511" s="63">
        <v>186.18215699976707</v>
      </c>
      <c r="J511" s="45">
        <v>0</v>
      </c>
      <c r="K511" s="64">
        <v>31.106452364313999</v>
      </c>
      <c r="L511" s="61"/>
      <c r="M511" s="41">
        <f t="shared" si="41"/>
        <v>0</v>
      </c>
      <c r="N511" s="41">
        <f>'Assets (1968 - 2007)'!J511-('Liabilities (1968 - 2007)'!C511+'Liabilities (1968 - 2007)'!D511+'Liabilities (1968 - 2007)'!H511+'Liabilities (1968 - 2007)'!I511+J511+'Liabilities (1968 - 2007)'!K511)</f>
        <v>8.1295131622027839E-4</v>
      </c>
    </row>
    <row r="512" spans="2:14" ht="15" customHeight="1">
      <c r="B512" s="47" t="s">
        <v>7</v>
      </c>
      <c r="C512" s="45">
        <v>1177.5098998369438</v>
      </c>
      <c r="D512" s="45">
        <v>72.371302119729791</v>
      </c>
      <c r="E512" s="63">
        <v>760.34707663638483</v>
      </c>
      <c r="F512" s="63">
        <v>223.05846727230374</v>
      </c>
      <c r="G512" s="45">
        <v>20.202655485674352</v>
      </c>
      <c r="H512" s="45">
        <v>1003.6081993943628</v>
      </c>
      <c r="I512" s="63">
        <v>183.77125553226182</v>
      </c>
      <c r="J512" s="45">
        <v>0</v>
      </c>
      <c r="K512" s="64">
        <v>37.891917074307017</v>
      </c>
      <c r="L512" s="61"/>
      <c r="M512" s="41">
        <f t="shared" si="41"/>
        <v>0</v>
      </c>
      <c r="N512" s="41">
        <f>'Assets (1968 - 2007)'!J512-('Liabilities (1968 - 2007)'!C512+'Liabilities (1968 - 2007)'!D512+'Liabilities (1968 - 2007)'!H512+'Liabilities (1968 - 2007)'!I512+J512+'Liabilities (1968 - 2007)'!K512)</f>
        <v>2.1826228739882936E-3</v>
      </c>
    </row>
    <row r="513" spans="2:14" ht="15" customHeight="1">
      <c r="B513" s="47" t="s">
        <v>6</v>
      </c>
      <c r="C513" s="45">
        <v>1162.9722804565572</v>
      </c>
      <c r="D513" s="45">
        <v>72.371302119729791</v>
      </c>
      <c r="E513" s="63">
        <v>719.12182622874445</v>
      </c>
      <c r="F513" s="63">
        <v>218.55345911949684</v>
      </c>
      <c r="G513" s="45">
        <v>21.97530864197531</v>
      </c>
      <c r="H513" s="45">
        <v>959.65059399021663</v>
      </c>
      <c r="I513" s="63">
        <v>185.30398322851153</v>
      </c>
      <c r="J513" s="45">
        <v>0</v>
      </c>
      <c r="K513" s="64">
        <v>35.352900069881201</v>
      </c>
      <c r="L513" s="61"/>
      <c r="M513" s="41">
        <f t="shared" si="41"/>
        <v>0</v>
      </c>
      <c r="N513" s="41">
        <f>'Assets (1968 - 2007)'!J513-('Liabilities (1968 - 2007)'!C513+'Liabilities (1968 - 2007)'!D513+'Liabilities (1968 - 2007)'!H513+'Liabilities (1968 - 2007)'!I513+J513+'Liabilities (1968 - 2007)'!K513)</f>
        <v>1.5699976702308049E-3</v>
      </c>
    </row>
    <row r="514" spans="2:14" ht="15" customHeight="1">
      <c r="B514" s="47" t="s">
        <v>5</v>
      </c>
      <c r="C514" s="45">
        <v>1173.9482879105519</v>
      </c>
      <c r="D514" s="45">
        <v>70.535755881667839</v>
      </c>
      <c r="E514" s="63">
        <v>660.75937572792918</v>
      </c>
      <c r="F514" s="63">
        <v>248.2389937106918</v>
      </c>
      <c r="G514" s="45">
        <v>40.985324947589099</v>
      </c>
      <c r="H514" s="45">
        <v>949.98136501281147</v>
      </c>
      <c r="I514" s="63">
        <v>181.60493827160494</v>
      </c>
      <c r="J514" s="45">
        <v>0</v>
      </c>
      <c r="K514" s="64">
        <v>39.443279757745167</v>
      </c>
      <c r="L514" s="61"/>
      <c r="M514" s="41">
        <f t="shared" si="41"/>
        <v>-2.3293733986520238E-3</v>
      </c>
      <c r="N514" s="41">
        <f>'Assets (1968 - 2007)'!J514-('Liabilities (1968 - 2007)'!C514+'Liabilities (1968 - 2007)'!D514+'Liabilities (1968 - 2007)'!H514+'Liabilities (1968 - 2007)'!I514+J514+'Liabilities (1968 - 2007)'!K514)</f>
        <v>1.3696715586775099E-3</v>
      </c>
    </row>
    <row r="515" spans="2:14" ht="15" customHeight="1">
      <c r="B515" s="48">
        <v>2007</v>
      </c>
      <c r="C515" s="59"/>
      <c r="D515" s="59" t="s">
        <v>62</v>
      </c>
      <c r="E515" s="59" t="s">
        <v>62</v>
      </c>
      <c r="F515" s="59" t="s">
        <v>62</v>
      </c>
      <c r="G515" s="59" t="s">
        <v>63</v>
      </c>
      <c r="H515" s="59" t="s">
        <v>63</v>
      </c>
      <c r="I515" s="59" t="s">
        <v>60</v>
      </c>
      <c r="J515" s="59" t="s">
        <v>64</v>
      </c>
      <c r="K515" s="60" t="s">
        <v>62</v>
      </c>
      <c r="L515" s="61"/>
    </row>
    <row r="516" spans="2:14" ht="15" customHeight="1">
      <c r="B516" s="47" t="s">
        <v>16</v>
      </c>
      <c r="C516" s="66">
        <v>1130.922431865828</v>
      </c>
      <c r="D516" s="45">
        <v>70.535755881667839</v>
      </c>
      <c r="E516" s="63">
        <v>727.76380153738637</v>
      </c>
      <c r="F516" s="63">
        <v>185.95387840670858</v>
      </c>
      <c r="G516" s="45">
        <v>22.462147682273468</v>
      </c>
      <c r="H516" s="45">
        <v>936.17982762636848</v>
      </c>
      <c r="I516" s="63">
        <v>177.94782203587235</v>
      </c>
      <c r="J516" s="45">
        <v>0</v>
      </c>
      <c r="K516" s="64">
        <v>35.977172140694151</v>
      </c>
      <c r="L516" s="67"/>
      <c r="M516" s="41">
        <f t="shared" ref="M516:M527" si="42">H516-(E516+F516+G516)</f>
        <v>0</v>
      </c>
      <c r="N516" s="41">
        <f>'Assets (1968 - 2007)'!J516-('Liabilities (1968 - 2007)'!C516+'Liabilities (1968 - 2007)'!D516+'Liabilities (1968 - 2007)'!H516+'Liabilities (1968 - 2007)'!I516+J516+'Liabilities (1968 - 2007)'!K516)</f>
        <v>-5.3575588935927954E-5</v>
      </c>
    </row>
    <row r="517" spans="2:14" ht="15" customHeight="1">
      <c r="B517" s="47" t="s">
        <v>15</v>
      </c>
      <c r="C517" s="66">
        <v>1112.4202189610994</v>
      </c>
      <c r="D517" s="45">
        <v>70.535755881667839</v>
      </c>
      <c r="E517" s="63">
        <v>753.75262054507334</v>
      </c>
      <c r="F517" s="63">
        <v>162.53668763102726</v>
      </c>
      <c r="G517" s="45">
        <v>20.272536687631025</v>
      </c>
      <c r="H517" s="45">
        <v>936.56184486373161</v>
      </c>
      <c r="I517" s="63">
        <v>182.1872816212439</v>
      </c>
      <c r="J517" s="45">
        <v>0</v>
      </c>
      <c r="K517" s="64">
        <v>23.314698346144887</v>
      </c>
      <c r="L517" s="67"/>
      <c r="M517" s="41">
        <f t="shared" si="42"/>
        <v>0</v>
      </c>
      <c r="N517" s="41">
        <f>'Assets (1968 - 2007)'!J517-('Liabilities (1968 - 2007)'!C517+'Liabilities (1968 - 2007)'!D517+'Liabilities (1968 - 2007)'!H517+'Liabilities (1968 - 2007)'!I517+J517+'Liabilities (1968 - 2007)'!K517)</f>
        <v>-1.5653389236831572E-3</v>
      </c>
    </row>
    <row r="518" spans="2:14" ht="15" customHeight="1">
      <c r="B518" s="47" t="s">
        <v>14</v>
      </c>
      <c r="C518" s="66">
        <v>1106.3195900302819</v>
      </c>
      <c r="D518" s="45">
        <v>70.535755881667839</v>
      </c>
      <c r="E518" s="63">
        <v>712.51339389704162</v>
      </c>
      <c r="F518" s="63">
        <v>161.55602143023526</v>
      </c>
      <c r="G518" s="45">
        <v>20.99464244118332</v>
      </c>
      <c r="H518" s="45">
        <v>895.0640577684602</v>
      </c>
      <c r="I518" s="63">
        <v>180.82925692988584</v>
      </c>
      <c r="J518" s="45">
        <v>0</v>
      </c>
      <c r="K518" s="64">
        <v>17.649662240857207</v>
      </c>
      <c r="L518" s="67"/>
      <c r="M518" s="41">
        <f t="shared" si="42"/>
        <v>0</v>
      </c>
      <c r="N518" s="41">
        <f>'Assets (1968 - 2007)'!J518-('Liabilities (1968 - 2007)'!C518+'Liabilities (1968 - 2007)'!D518+'Liabilities (1968 - 2007)'!H518+'Liabilities (1968 - 2007)'!I518+J518+'Liabilities (1968 - 2007)'!K518)</f>
        <v>-1.8075937573485135E-3</v>
      </c>
    </row>
    <row r="519" spans="2:14" ht="15" customHeight="1">
      <c r="B519" s="47" t="s">
        <v>13</v>
      </c>
      <c r="C519" s="66">
        <v>1085.888655951549</v>
      </c>
      <c r="D519" s="45">
        <v>70.535755881667839</v>
      </c>
      <c r="E519" s="63">
        <v>591.15071045888658</v>
      </c>
      <c r="F519" s="63">
        <v>286.73421849522475</v>
      </c>
      <c r="G519" s="45">
        <v>28.947123223852781</v>
      </c>
      <c r="H519" s="45">
        <v>906.8320521779641</v>
      </c>
      <c r="I519" s="63">
        <v>178.4765897973445</v>
      </c>
      <c r="J519" s="45">
        <v>0</v>
      </c>
      <c r="K519" s="64">
        <v>20.253901700442579</v>
      </c>
      <c r="L519" s="67"/>
      <c r="M519" s="41">
        <f t="shared" si="42"/>
        <v>0</v>
      </c>
      <c r="N519" s="41">
        <f>'Assets (1968 - 2007)'!J519-('Liabilities (1968 - 2007)'!C519+'Liabilities (1968 - 2007)'!D519+'Liabilities (1968 - 2007)'!H519+'Liabilities (1968 - 2007)'!I519+J519+'Liabilities (1968 - 2007)'!K519)</f>
        <v>7.1511763371745474E-4</v>
      </c>
    </row>
    <row r="520" spans="2:14" ht="15" customHeight="1">
      <c r="B520" s="47" t="s">
        <v>12</v>
      </c>
      <c r="C520" s="66">
        <v>1054.2511064523642</v>
      </c>
      <c r="D520" s="45">
        <v>69.121826228744467</v>
      </c>
      <c r="E520" s="63">
        <v>679.44327975774513</v>
      </c>
      <c r="F520" s="63">
        <v>295.88399720475195</v>
      </c>
      <c r="G520" s="45">
        <v>27.421383647798741</v>
      </c>
      <c r="H520" s="45">
        <v>1002.7486606102958</v>
      </c>
      <c r="I520" s="63">
        <v>175.12928022361984</v>
      </c>
      <c r="J520" s="45">
        <v>0</v>
      </c>
      <c r="K520" s="64">
        <v>24.735616119263916</v>
      </c>
      <c r="L520" s="67"/>
      <c r="M520" s="41">
        <f t="shared" si="42"/>
        <v>0</v>
      </c>
      <c r="N520" s="41">
        <f>'Assets (1968 - 2007)'!J520-('Liabilities (1968 - 2007)'!C520+'Liabilities (1968 - 2007)'!D520+'Liabilities (1968 - 2007)'!H520+'Liabilities (1968 - 2007)'!I520+J520+'Liabilities (1968 - 2007)'!K520)</f>
        <v>2.1523410205190885E-3</v>
      </c>
    </row>
    <row r="521" spans="2:14" ht="15" customHeight="1">
      <c r="B521" s="47" t="s">
        <v>11</v>
      </c>
      <c r="C521" s="66">
        <v>1032.8232005590496</v>
      </c>
      <c r="D521" s="45">
        <v>69.121826228744467</v>
      </c>
      <c r="E521" s="63">
        <v>606.81341719077568</v>
      </c>
      <c r="F521" s="63">
        <v>352.66014442115068</v>
      </c>
      <c r="G521" s="45">
        <v>24.831120428604702</v>
      </c>
      <c r="H521" s="45">
        <v>984.30468204053102</v>
      </c>
      <c r="I521" s="63">
        <v>171.49545772187281</v>
      </c>
      <c r="J521" s="45">
        <v>0</v>
      </c>
      <c r="K521" s="64">
        <v>28.707197763801538</v>
      </c>
      <c r="L521" s="67"/>
      <c r="M521" s="41">
        <f t="shared" si="42"/>
        <v>0</v>
      </c>
      <c r="N521" s="41">
        <f>'Assets (1968 - 2007)'!J521-('Liabilities (1968 - 2007)'!C521+'Liabilities (1968 - 2007)'!D521+'Liabilities (1968 - 2007)'!H521+'Liabilities (1968 - 2007)'!I521+J521+'Liabilities (1968 - 2007)'!K521)</f>
        <v>-4.449103194019699E-4</v>
      </c>
    </row>
    <row r="522" spans="2:14" ht="15" customHeight="1">
      <c r="B522" s="47" t="s">
        <v>8</v>
      </c>
      <c r="C522" s="66">
        <v>990.23526671325419</v>
      </c>
      <c r="D522" s="45">
        <v>69.121826228744467</v>
      </c>
      <c r="E522" s="63">
        <v>692.74633123689728</v>
      </c>
      <c r="F522" s="63">
        <v>322.62520382017237</v>
      </c>
      <c r="G522" s="45">
        <v>24.728627999068248</v>
      </c>
      <c r="H522" s="45">
        <v>1040.1001630561379</v>
      </c>
      <c r="I522" s="63">
        <v>175.89331469834613</v>
      </c>
      <c r="J522" s="45">
        <v>0</v>
      </c>
      <c r="K522" s="64">
        <v>28.42301420917773</v>
      </c>
      <c r="L522" s="67"/>
      <c r="M522" s="41">
        <f t="shared" si="42"/>
        <v>0</v>
      </c>
      <c r="N522" s="41">
        <f>'Assets (1968 - 2007)'!J522-('Liabilities (1968 - 2007)'!C522+'Liabilities (1968 - 2007)'!D522+'Liabilities (1968 - 2007)'!H522+'Liabilities (1968 - 2007)'!I522+J522+'Liabilities (1968 - 2007)'!K522)</f>
        <v>4.4258094521865132E-4</v>
      </c>
    </row>
    <row r="523" spans="2:14" ht="15" customHeight="1">
      <c r="B523" s="47" t="s">
        <v>17</v>
      </c>
      <c r="C523" s="66">
        <v>948.66759841602607</v>
      </c>
      <c r="D523" s="45">
        <v>69.121826228744467</v>
      </c>
      <c r="E523" s="63">
        <v>772.76962497088277</v>
      </c>
      <c r="F523" s="63">
        <v>296.638714185884</v>
      </c>
      <c r="G523" s="45">
        <v>49.701840204984862</v>
      </c>
      <c r="H523" s="45">
        <v>1119.1101793617515</v>
      </c>
      <c r="I523" s="63">
        <v>179.27323549965058</v>
      </c>
      <c r="J523" s="45">
        <v>0</v>
      </c>
      <c r="K523" s="64">
        <v>30.582343349638943</v>
      </c>
      <c r="L523" s="67"/>
      <c r="M523" s="41">
        <f t="shared" si="42"/>
        <v>0</v>
      </c>
      <c r="N523" s="41">
        <f>'Assets (1968 - 2007)'!J523-('Liabilities (1968 - 2007)'!C523+'Liabilities (1968 - 2007)'!D523+'Liabilities (1968 - 2007)'!H523+'Liabilities (1968 - 2007)'!I523+J523+'Liabilities (1968 - 2007)'!K523)</f>
        <v>-3.1097134869924048E-3</v>
      </c>
    </row>
    <row r="524" spans="2:14" ht="15" customHeight="1">
      <c r="B524" s="47" t="s">
        <v>18</v>
      </c>
      <c r="C524" s="66">
        <v>925.62543675751215</v>
      </c>
      <c r="D524" s="45">
        <v>69.121826228744467</v>
      </c>
      <c r="E524" s="63">
        <v>803.51735383181926</v>
      </c>
      <c r="F524" s="63">
        <v>345.24109014675048</v>
      </c>
      <c r="G524" s="45">
        <v>53.806196133240157</v>
      </c>
      <c r="H524" s="45">
        <v>1202.5646401118099</v>
      </c>
      <c r="I524" s="63">
        <v>179.9208013044491</v>
      </c>
      <c r="J524" s="45">
        <v>0</v>
      </c>
      <c r="K524" s="64">
        <v>32.166317260656882</v>
      </c>
      <c r="L524" s="67"/>
      <c r="M524" s="41">
        <f t="shared" si="42"/>
        <v>0</v>
      </c>
      <c r="N524" s="41">
        <f>'Assets (1968 - 2007)'!J524-('Liabilities (1968 - 2007)'!C524+'Liabilities (1968 - 2007)'!D524+'Liabilities (1968 - 2007)'!H524+'Liabilities (1968 - 2007)'!I524+J524+'Liabilities (1968 - 2007)'!K524)</f>
        <v>2.089447938487865E-3</v>
      </c>
    </row>
    <row r="525" spans="2:14" ht="15" customHeight="1">
      <c r="B525" s="47" t="s">
        <v>7</v>
      </c>
      <c r="C525" s="66">
        <v>875.78849289541108</v>
      </c>
      <c r="D525" s="45">
        <v>69.121826228744467</v>
      </c>
      <c r="E525" s="63">
        <v>782.53202888423004</v>
      </c>
      <c r="F525" s="63">
        <v>349.30584672723035</v>
      </c>
      <c r="G525" s="45">
        <v>61.868157465641744</v>
      </c>
      <c r="H525" s="45">
        <v>1193.7083624505008</v>
      </c>
      <c r="I525" s="63">
        <v>184.67039366410435</v>
      </c>
      <c r="J525" s="45">
        <v>0</v>
      </c>
      <c r="K525" s="64">
        <v>34.169578383414859</v>
      </c>
      <c r="L525" s="67"/>
      <c r="M525" s="41">
        <f t="shared" si="42"/>
        <v>2.3293733986520238E-3</v>
      </c>
      <c r="N525" s="41">
        <f>'Assets (1968 - 2007)'!J525-('Liabilities (1968 - 2007)'!C525+'Liabilities (1968 - 2007)'!D525+'Liabilities (1968 - 2007)'!H525+'Liabilities (1968 - 2007)'!I525+J525+'Liabilities (1968 - 2007)'!K525)</f>
        <v>-1.4442115070778527E-4</v>
      </c>
    </row>
    <row r="526" spans="2:14" ht="15" customHeight="1">
      <c r="B526" s="47" t="s">
        <v>6</v>
      </c>
      <c r="C526" s="66">
        <v>818.1970649895178</v>
      </c>
      <c r="D526" s="45">
        <v>69.121826228744467</v>
      </c>
      <c r="E526" s="63">
        <v>1449.1055206149547</v>
      </c>
      <c r="F526" s="63">
        <v>304.43279757745171</v>
      </c>
      <c r="G526" s="45">
        <v>66.890286512928029</v>
      </c>
      <c r="H526" s="45">
        <v>1820.4286047053342</v>
      </c>
      <c r="I526" s="63">
        <v>188.34381551362682</v>
      </c>
      <c r="J526" s="45">
        <v>0</v>
      </c>
      <c r="K526" s="64">
        <v>37.481947356161186</v>
      </c>
      <c r="L526" s="67"/>
      <c r="M526" s="41">
        <f t="shared" si="42"/>
        <v>0</v>
      </c>
      <c r="N526" s="41">
        <f>'Assets (1968 - 2007)'!J526-('Liabilities (1968 - 2007)'!C526+'Liabilities (1968 - 2007)'!D526+'Liabilities (1968 - 2007)'!H526+'Liabilities (1968 - 2007)'!I526+J526+'Liabilities (1968 - 2007)'!K526)</f>
        <v>-1.3556953176703246E-3</v>
      </c>
    </row>
    <row r="527" spans="2:14" ht="15" customHeight="1" thickBot="1">
      <c r="B527" s="50" t="s">
        <v>5</v>
      </c>
      <c r="C527" s="68">
        <v>677.79408339156771</v>
      </c>
      <c r="D527" s="53">
        <v>66.366177498252966</v>
      </c>
      <c r="E527" s="69">
        <v>1433.4870719776379</v>
      </c>
      <c r="F527" s="69">
        <v>387.24202189610992</v>
      </c>
      <c r="G527" s="53">
        <v>75.674353598881893</v>
      </c>
      <c r="H527" s="53">
        <v>1896.4034474726298</v>
      </c>
      <c r="I527" s="69">
        <v>189.94176566503612</v>
      </c>
      <c r="J527" s="53">
        <v>0</v>
      </c>
      <c r="K527" s="70">
        <v>40.962031213603545</v>
      </c>
      <c r="L527" s="67"/>
      <c r="M527" s="41">
        <f t="shared" si="42"/>
        <v>0</v>
      </c>
      <c r="N527" s="41">
        <f>'Assets (1968 - 2007)'!J527-('Liabilities (1968 - 2007)'!C527+'Liabilities (1968 - 2007)'!D527+'Liabilities (1968 - 2007)'!H527+'Liabilities (1968 - 2007)'!I527+J527+'Liabilities (1968 - 2007)'!K527)</f>
        <v>1.2718378752651915E-3</v>
      </c>
    </row>
    <row r="528" spans="2:14" ht="5.25" customHeight="1">
      <c r="B528" s="55"/>
      <c r="C528" s="59"/>
      <c r="D528" s="59"/>
      <c r="E528" s="59"/>
      <c r="F528" s="59"/>
      <c r="G528" s="59"/>
      <c r="H528" s="59"/>
      <c r="I528" s="59"/>
      <c r="J528" s="59"/>
      <c r="K528" s="59"/>
      <c r="L528" s="67"/>
      <c r="M528" s="41"/>
      <c r="N528" s="41"/>
    </row>
    <row r="529" spans="2:12" ht="24" customHeight="1">
      <c r="B529" s="122" t="s">
        <v>86</v>
      </c>
      <c r="C529" s="122"/>
      <c r="D529" s="122"/>
      <c r="E529" s="122"/>
      <c r="F529" s="122"/>
      <c r="G529" s="122"/>
      <c r="H529" s="122"/>
      <c r="I529" s="122"/>
      <c r="J529" s="122"/>
      <c r="K529" s="122"/>
      <c r="L529" s="71"/>
    </row>
    <row r="530" spans="2:12" ht="28.5" customHeight="1">
      <c r="B530" s="122" t="s">
        <v>87</v>
      </c>
      <c r="C530" s="122"/>
      <c r="D530" s="122"/>
      <c r="E530" s="122"/>
      <c r="F530" s="122"/>
      <c r="G530" s="122"/>
      <c r="H530" s="122"/>
      <c r="I530" s="122"/>
      <c r="J530" s="122"/>
      <c r="K530" s="122"/>
    </row>
    <row r="531" spans="2:12" ht="16.5" customHeight="1">
      <c r="B531" s="122" t="s">
        <v>88</v>
      </c>
      <c r="C531" s="122"/>
      <c r="D531" s="122"/>
      <c r="E531" s="122"/>
      <c r="F531" s="122"/>
      <c r="G531" s="122"/>
      <c r="H531" s="122"/>
      <c r="I531" s="122"/>
      <c r="J531" s="122"/>
      <c r="K531" s="122"/>
    </row>
    <row r="532" spans="2:12" ht="13.5" customHeight="1">
      <c r="B532" s="72"/>
      <c r="C532" s="59"/>
      <c r="D532" s="59"/>
      <c r="E532" s="59"/>
      <c r="F532" s="59"/>
      <c r="G532" s="59"/>
      <c r="H532" s="59"/>
      <c r="I532" s="59"/>
      <c r="J532" s="59"/>
      <c r="K532" s="59"/>
    </row>
    <row r="533" spans="2:12" ht="13.5" customHeight="1">
      <c r="B533" s="72"/>
      <c r="C533" s="59"/>
      <c r="D533" s="59"/>
      <c r="E533" s="59"/>
      <c r="F533" s="59"/>
      <c r="G533" s="59"/>
      <c r="H533" s="59"/>
      <c r="I533" s="59"/>
      <c r="J533" s="59"/>
      <c r="K533" s="59"/>
    </row>
    <row r="534" spans="2:12" ht="13.5" customHeight="1">
      <c r="B534" s="72"/>
      <c r="C534" s="59"/>
      <c r="D534" s="59"/>
      <c r="E534" s="59"/>
      <c r="F534" s="59"/>
      <c r="G534" s="59"/>
      <c r="H534" s="59"/>
      <c r="I534" s="59"/>
      <c r="J534" s="59"/>
      <c r="K534" s="59"/>
    </row>
    <row r="535" spans="2:12" ht="13.5" customHeight="1">
      <c r="C535" s="59"/>
      <c r="D535" s="59"/>
      <c r="E535" s="59"/>
      <c r="F535" s="59"/>
      <c r="G535" s="59"/>
      <c r="H535" s="59"/>
      <c r="I535" s="59"/>
      <c r="J535" s="59"/>
      <c r="K535" s="59"/>
    </row>
    <row r="536" spans="2:12" ht="13.5" customHeight="1">
      <c r="C536" s="59"/>
      <c r="D536" s="59"/>
      <c r="E536" s="59"/>
      <c r="F536" s="59"/>
      <c r="G536" s="59"/>
      <c r="H536" s="59"/>
      <c r="I536" s="59"/>
      <c r="J536" s="59"/>
      <c r="K536" s="59"/>
    </row>
    <row r="537" spans="2:12" ht="13.5" customHeight="1">
      <c r="C537" s="59"/>
      <c r="D537" s="59"/>
      <c r="E537" s="59"/>
      <c r="F537" s="59"/>
      <c r="G537" s="59"/>
      <c r="H537" s="59"/>
      <c r="I537" s="59"/>
      <c r="J537" s="59"/>
      <c r="K537" s="59"/>
    </row>
    <row r="538" spans="2:12" ht="13.5" customHeight="1">
      <c r="C538" s="59"/>
      <c r="D538" s="59"/>
      <c r="E538" s="59"/>
      <c r="F538" s="59"/>
      <c r="G538" s="59"/>
      <c r="H538" s="59"/>
      <c r="I538" s="59"/>
      <c r="J538" s="59"/>
      <c r="K538" s="59"/>
    </row>
    <row r="539" spans="2:12" ht="13.5" customHeight="1">
      <c r="C539" s="59"/>
      <c r="D539" s="59"/>
      <c r="E539" s="59"/>
      <c r="F539" s="59"/>
      <c r="G539" s="59"/>
      <c r="H539" s="59"/>
      <c r="I539" s="59"/>
      <c r="J539" s="59"/>
      <c r="K539" s="59"/>
    </row>
    <row r="540" spans="2:12" ht="13.5" customHeight="1">
      <c r="C540" s="59"/>
      <c r="D540" s="59"/>
      <c r="E540" s="59"/>
      <c r="F540" s="59"/>
      <c r="G540" s="59"/>
      <c r="H540" s="59"/>
      <c r="I540" s="59"/>
      <c r="J540" s="59"/>
      <c r="K540" s="59"/>
    </row>
    <row r="541" spans="2:12" ht="13.5" customHeight="1">
      <c r="C541" s="59"/>
      <c r="D541" s="59"/>
      <c r="E541" s="59"/>
      <c r="F541" s="59"/>
      <c r="G541" s="59"/>
      <c r="H541" s="59"/>
      <c r="I541" s="59"/>
      <c r="J541" s="59"/>
      <c r="K541" s="59"/>
    </row>
    <row r="542" spans="2:12" ht="13.5" customHeight="1">
      <c r="C542" s="59"/>
      <c r="D542" s="59"/>
      <c r="E542" s="59"/>
      <c r="F542" s="59"/>
      <c r="G542" s="59"/>
      <c r="H542" s="59"/>
      <c r="I542" s="59"/>
      <c r="J542" s="59"/>
      <c r="K542" s="59"/>
    </row>
    <row r="543" spans="2:12" ht="13.5" customHeight="1">
      <c r="C543" s="59"/>
      <c r="D543" s="59"/>
      <c r="E543" s="59"/>
      <c r="F543" s="59"/>
      <c r="G543" s="59"/>
      <c r="H543" s="59"/>
      <c r="I543" s="59"/>
      <c r="J543" s="59"/>
      <c r="K543" s="59"/>
    </row>
  </sheetData>
  <mergeCells count="13">
    <mergeCell ref="B529:K529"/>
    <mergeCell ref="B530:K530"/>
    <mergeCell ref="B531:K531"/>
    <mergeCell ref="B2:K2"/>
    <mergeCell ref="B3:K3"/>
    <mergeCell ref="B4:K4"/>
    <mergeCell ref="B6:B7"/>
    <mergeCell ref="C6:C7"/>
    <mergeCell ref="D6:D7"/>
    <mergeCell ref="E6:H6"/>
    <mergeCell ref="I6:I7"/>
    <mergeCell ref="J6:J7"/>
    <mergeCell ref="K6:K7"/>
  </mergeCells>
  <pageMargins left="0.75" right="0.55000000000000004" top="1" bottom="1" header="0.5" footer="0.5"/>
  <pageSetup paperSize="9" scale="68" fitToHeight="10" orientation="portrait" r:id="rId1"/>
  <headerFooter alignWithMargins="0">
    <oddFooter>&amp;L&amp;1#&amp;"Arial"&amp;9&amp;K000000Document Classification: Restricted</oddFooter>
  </headerFooter>
  <rowBreaks count="2" manualBreakCount="2">
    <brk id="462" min="1" max="10" man="1"/>
    <brk id="501"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2.75"/>
  <sheetData/>
  <pageMargins left="0.7" right="0.7" top="0.75" bottom="0.75" header="0.3" footer="0.3"/>
  <pageSetup orientation="portrait" r:id="rId1"/>
  <headerFooter>
    <oddFooter>&amp;L&amp;1#&amp;"Arial"&amp;9&amp;K000000Document Classification: Restricted</oddFooter>
  </headerFooter>
</worksheet>
</file>

<file path=docMetadata/LabelInfo.xml><?xml version="1.0" encoding="utf-8"?>
<clbl:labelList xmlns:clbl="http://schemas.microsoft.com/office/2020/mipLabelMetadata">
  <clbl:label id="{98a0d1ea-c263-43cb-a661-3daa20d92278}" enabled="1" method="Standard" siteId="{166d38ec-6559-46e8-8bd1-de2820f99734}"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Assets (2008 - )</vt:lpstr>
      <vt:lpstr>Liabilities (2008 - )</vt:lpstr>
      <vt:lpstr>Assets (1968 - 2007)</vt:lpstr>
      <vt:lpstr>Liabilities (1968 - 2007)</vt:lpstr>
      <vt:lpstr>Sheet1</vt:lpstr>
      <vt:lpstr>'Assets (1968 - 2007)'!Print_Area</vt:lpstr>
      <vt:lpstr>'Assets (2008 - )'!Print_Area</vt:lpstr>
      <vt:lpstr>'Liabilities (1968 - 2007)'!Print_Area</vt:lpstr>
      <vt:lpstr>'Liabilities (2008 - )'!Print_Area</vt:lpstr>
      <vt:lpstr>'Assets (2008 - )'!Print_Titles</vt:lpstr>
      <vt:lpstr>'Liabilities (2008 - )'!Print_Titles</vt:lpstr>
    </vt:vector>
  </TitlesOfParts>
  <Company>Central Bank of Malta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Nicholette Lia</dc:creator>
  <cp:lastModifiedBy>Pisano Fabio</cp:lastModifiedBy>
  <cp:lastPrinted>2018-04-25T10:37:24Z</cp:lastPrinted>
  <dcterms:created xsi:type="dcterms:W3CDTF">2001-08-13T08:58:29Z</dcterms:created>
  <dcterms:modified xsi:type="dcterms:W3CDTF">2025-05-30T06:04:47Z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a0d1ea-c263-43cb-a661-3daa20d92278_Enabled">
    <vt:lpwstr>true</vt:lpwstr>
  </property>
  <property fmtid="{D5CDD505-2E9C-101B-9397-08002B2CF9AE}" pid="3" name="MSIP_Label_98a0d1ea-c263-43cb-a661-3daa20d92278_SetDate">
    <vt:lpwstr>2023-03-27T06:02:50Z</vt:lpwstr>
  </property>
  <property fmtid="{D5CDD505-2E9C-101B-9397-08002B2CF9AE}" pid="4" name="MSIP_Label_98a0d1ea-c263-43cb-a661-3daa20d92278_Method">
    <vt:lpwstr>Standard</vt:lpwstr>
  </property>
  <property fmtid="{D5CDD505-2E9C-101B-9397-08002B2CF9AE}" pid="5" name="MSIP_Label_98a0d1ea-c263-43cb-a661-3daa20d92278_Name">
    <vt:lpwstr>Restricted</vt:lpwstr>
  </property>
  <property fmtid="{D5CDD505-2E9C-101B-9397-08002B2CF9AE}" pid="6" name="MSIP_Label_98a0d1ea-c263-43cb-a661-3daa20d92278_SiteId">
    <vt:lpwstr>166d38ec-6559-46e8-8bd1-de2820f99734</vt:lpwstr>
  </property>
  <property fmtid="{D5CDD505-2E9C-101B-9397-08002B2CF9AE}" pid="7" name="MSIP_Label_98a0d1ea-c263-43cb-a661-3daa20d92278_ActionId">
    <vt:lpwstr>6f108414-6ee0-4566-b853-2266d473b6fc</vt:lpwstr>
  </property>
  <property fmtid="{D5CDD505-2E9C-101B-9397-08002B2CF9AE}" pid="8" name="MSIP_Label_98a0d1ea-c263-43cb-a661-3daa20d92278_ContentBits">
    <vt:lpwstr>2</vt:lpwstr>
  </property>
</Properties>
</file>